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tefka.kucarova\Desktop\s2025\ОТЧЕТ 2025 г\Годишен отчет 2025 за ОбС\"/>
    </mc:Choice>
  </mc:AlternateContent>
  <bookViews>
    <workbookView xWindow="-120" yWindow="-120" windowWidth="20640" windowHeight="11160" activeTab="4"/>
  </bookViews>
  <sheets>
    <sheet name="ПРИХ.2025" sheetId="19" r:id="rId1"/>
    <sheet name="РАЗХОДИ 2025" sheetId="21" r:id="rId2"/>
    <sheet name="СЕС 2025" sheetId="26" r:id="rId3"/>
    <sheet name="ИП 2025" sheetId="27" r:id="rId4"/>
    <sheet name="ДЪЛГ 2025" sheetId="28" r:id="rId5"/>
  </sheets>
  <definedNames>
    <definedName name="_xlnm.Print_Area" localSheetId="4">'ДЪЛГ 2025'!$A$1:$O$57</definedName>
  </definedNames>
  <calcPr calcId="162913"/>
</workbook>
</file>

<file path=xl/calcChain.xml><?xml version="1.0" encoding="utf-8"?>
<calcChain xmlns="http://schemas.openxmlformats.org/spreadsheetml/2006/main">
  <c r="G54" i="28" l="1"/>
  <c r="F54" i="28"/>
  <c r="K45" i="28"/>
  <c r="J45" i="28"/>
  <c r="I45" i="28"/>
  <c r="H45" i="28"/>
  <c r="G45" i="28"/>
  <c r="F45" i="28"/>
  <c r="G31" i="28"/>
  <c r="F31" i="28"/>
  <c r="N16" i="28"/>
  <c r="L16" i="28"/>
  <c r="K16" i="28"/>
  <c r="I16" i="28"/>
  <c r="H16" i="28"/>
  <c r="G16" i="28"/>
  <c r="J15" i="28"/>
  <c r="M15" i="28" s="1"/>
  <c r="J14" i="28"/>
  <c r="M14" i="28" s="1"/>
  <c r="J13" i="28"/>
  <c r="M13" i="28" s="1"/>
  <c r="J12" i="28"/>
  <c r="J16" i="28" l="1"/>
  <c r="M12" i="28"/>
  <c r="M16" i="28" s="1"/>
  <c r="D134" i="26" l="1"/>
  <c r="E139" i="26"/>
  <c r="G132" i="26" l="1"/>
  <c r="F130" i="26"/>
  <c r="F131" i="26"/>
  <c r="F135" i="26" s="1"/>
  <c r="F129" i="26"/>
  <c r="E130" i="26"/>
  <c r="E131" i="26"/>
  <c r="E135" i="26" s="1"/>
  <c r="E129" i="26"/>
  <c r="D119" i="26"/>
  <c r="D118" i="26"/>
  <c r="D117" i="26"/>
  <c r="F115" i="26"/>
  <c r="E115" i="26"/>
  <c r="D115" i="26" s="1"/>
  <c r="D113" i="26"/>
  <c r="D112" i="26"/>
  <c r="D111" i="26"/>
  <c r="F109" i="26"/>
  <c r="E109" i="26"/>
  <c r="D109" i="26" s="1"/>
  <c r="D101" i="26"/>
  <c r="D100" i="26"/>
  <c r="D99" i="26"/>
  <c r="F97" i="26"/>
  <c r="E97" i="26"/>
  <c r="D97" i="26" s="1"/>
  <c r="D95" i="26"/>
  <c r="D94" i="26"/>
  <c r="D93" i="26"/>
  <c r="F91" i="26"/>
  <c r="E91" i="26"/>
  <c r="D91" i="26"/>
  <c r="D89" i="26"/>
  <c r="D88" i="26"/>
  <c r="D87" i="26"/>
  <c r="F85" i="26"/>
  <c r="E85" i="26"/>
  <c r="D85" i="26"/>
  <c r="D83" i="26"/>
  <c r="D82" i="26"/>
  <c r="D81" i="26"/>
  <c r="F79" i="26"/>
  <c r="E79" i="26"/>
  <c r="D79" i="26"/>
  <c r="D77" i="26"/>
  <c r="D76" i="26"/>
  <c r="D75" i="26"/>
  <c r="F73" i="26"/>
  <c r="E73" i="26"/>
  <c r="D73" i="26"/>
  <c r="D71" i="26"/>
  <c r="D70" i="26"/>
  <c r="D69" i="26"/>
  <c r="F67" i="26"/>
  <c r="E67" i="26"/>
  <c r="D67" i="26"/>
  <c r="D65" i="26"/>
  <c r="D64" i="26"/>
  <c r="D63" i="26"/>
  <c r="F61" i="26"/>
  <c r="E61" i="26"/>
  <c r="D61" i="26"/>
  <c r="D59" i="26"/>
  <c r="D58" i="26"/>
  <c r="D57" i="26"/>
  <c r="F55" i="26"/>
  <c r="E55" i="26"/>
  <c r="D55" i="26"/>
  <c r="D53" i="26"/>
  <c r="D52" i="26"/>
  <c r="D51" i="26"/>
  <c r="F49" i="26"/>
  <c r="E49" i="26"/>
  <c r="D49" i="26" s="1"/>
  <c r="D47" i="26"/>
  <c r="D46" i="26"/>
  <c r="D45" i="26"/>
  <c r="F43" i="26"/>
  <c r="E43" i="26"/>
  <c r="D43" i="26" s="1"/>
  <c r="D41" i="26"/>
  <c r="D40" i="26"/>
  <c r="D39" i="26"/>
  <c r="F37" i="26"/>
  <c r="E37" i="26"/>
  <c r="D37" i="26"/>
  <c r="D35" i="26"/>
  <c r="D34" i="26"/>
  <c r="D33" i="26"/>
  <c r="F31" i="26"/>
  <c r="E31" i="26"/>
  <c r="D31" i="26"/>
  <c r="D29" i="26"/>
  <c r="D28" i="26"/>
  <c r="D27" i="26"/>
  <c r="F25" i="26"/>
  <c r="E25" i="26"/>
  <c r="D25" i="26"/>
  <c r="D23" i="26"/>
  <c r="D22" i="26"/>
  <c r="D21" i="26"/>
  <c r="F19" i="26"/>
  <c r="E19" i="26"/>
  <c r="D19" i="26"/>
  <c r="N194" i="27" l="1"/>
  <c r="N218" i="27"/>
  <c r="F64" i="19"/>
  <c r="I19" i="21"/>
  <c r="I13" i="21"/>
  <c r="F14" i="21"/>
  <c r="G14" i="21"/>
  <c r="E13" i="21"/>
  <c r="E19" i="21"/>
  <c r="J11" i="21" l="1"/>
  <c r="K11" i="21"/>
  <c r="I11" i="21"/>
  <c r="L11" i="21" s="1"/>
  <c r="F11" i="21"/>
  <c r="G11" i="21"/>
  <c r="E11" i="21"/>
  <c r="H11" i="21" s="1"/>
  <c r="L879" i="21"/>
  <c r="J889" i="21"/>
  <c r="K889" i="21"/>
  <c r="I889" i="21"/>
  <c r="G889" i="21"/>
  <c r="F889" i="21"/>
  <c r="H879" i="21"/>
  <c r="N239" i="27" l="1"/>
  <c r="D239" i="27"/>
  <c r="N224" i="27"/>
  <c r="D224" i="27"/>
  <c r="N220" i="27"/>
  <c r="N221" i="27"/>
  <c r="P219" i="27"/>
  <c r="Q219" i="27"/>
  <c r="R219" i="27"/>
  <c r="S219" i="27"/>
  <c r="T219" i="27"/>
  <c r="U219" i="27"/>
  <c r="V219" i="27"/>
  <c r="W219" i="27"/>
  <c r="F219" i="27"/>
  <c r="G219" i="27"/>
  <c r="H219" i="27"/>
  <c r="I219" i="27"/>
  <c r="J219" i="27"/>
  <c r="K219" i="27"/>
  <c r="L219" i="27"/>
  <c r="M219" i="27"/>
  <c r="F228" i="27"/>
  <c r="G228" i="27"/>
  <c r="H228" i="27"/>
  <c r="I228" i="27"/>
  <c r="J228" i="27"/>
  <c r="K228" i="27"/>
  <c r="L228" i="27"/>
  <c r="M228" i="27"/>
  <c r="N237" i="27"/>
  <c r="D237" i="27"/>
  <c r="N236" i="27"/>
  <c r="D236" i="27"/>
  <c r="N235" i="27"/>
  <c r="D235" i="27"/>
  <c r="N234" i="27"/>
  <c r="D234" i="27"/>
  <c r="D230" i="27"/>
  <c r="D231" i="27"/>
  <c r="D232" i="27"/>
  <c r="D233" i="27"/>
  <c r="N230" i="27"/>
  <c r="N231" i="27"/>
  <c r="N232" i="27"/>
  <c r="N233" i="27"/>
  <c r="O219" i="27"/>
  <c r="E219" i="27"/>
  <c r="C60" i="19"/>
  <c r="N219" i="27" l="1"/>
  <c r="D65" i="19"/>
  <c r="E65" i="19"/>
  <c r="C65" i="19"/>
  <c r="F66" i="19"/>
  <c r="N152" i="27" l="1"/>
  <c r="D152" i="27"/>
  <c r="W167" i="27"/>
  <c r="V167" i="27"/>
  <c r="U167" i="27"/>
  <c r="T167" i="27"/>
  <c r="S167" i="27"/>
  <c r="R167" i="27"/>
  <c r="Q167" i="27"/>
  <c r="P167" i="27"/>
  <c r="O167" i="27"/>
  <c r="T166" i="27"/>
  <c r="W163" i="27"/>
  <c r="U163" i="27"/>
  <c r="T163" i="27"/>
  <c r="T159" i="27" s="1"/>
  <c r="S163" i="27"/>
  <c r="R163" i="27"/>
  <c r="Q163" i="27"/>
  <c r="W160" i="27"/>
  <c r="W159" i="27" s="1"/>
  <c r="U160" i="27"/>
  <c r="S160" i="27"/>
  <c r="R160" i="27"/>
  <c r="Q160" i="27"/>
  <c r="P160" i="27"/>
  <c r="O160" i="27"/>
  <c r="U159" i="27"/>
  <c r="S159" i="27"/>
  <c r="Q159" i="27"/>
  <c r="P159" i="27"/>
  <c r="O159" i="27"/>
  <c r="W151" i="27"/>
  <c r="U151" i="27"/>
  <c r="T151" i="27"/>
  <c r="S151" i="27"/>
  <c r="R151" i="27"/>
  <c r="Q151" i="27"/>
  <c r="P151" i="27"/>
  <c r="O151" i="27"/>
  <c r="W143" i="27"/>
  <c r="V143" i="27"/>
  <c r="U143" i="27"/>
  <c r="T143" i="27"/>
  <c r="S143" i="27"/>
  <c r="R143" i="27"/>
  <c r="Q143" i="27"/>
  <c r="P143" i="27"/>
  <c r="O143" i="27"/>
  <c r="W127" i="27"/>
  <c r="V127" i="27"/>
  <c r="U127" i="27"/>
  <c r="T127" i="27"/>
  <c r="S127" i="27"/>
  <c r="R127" i="27"/>
  <c r="Q127" i="27"/>
  <c r="P127" i="27"/>
  <c r="O127" i="27"/>
  <c r="W118" i="27"/>
  <c r="V118" i="27"/>
  <c r="U118" i="27"/>
  <c r="T118" i="27"/>
  <c r="S118" i="27"/>
  <c r="R118" i="27"/>
  <c r="Q118" i="27"/>
  <c r="P118" i="27"/>
  <c r="O118" i="27"/>
  <c r="W113" i="27"/>
  <c r="V113" i="27"/>
  <c r="U113" i="27"/>
  <c r="T113" i="27"/>
  <c r="S113" i="27"/>
  <c r="R113" i="27"/>
  <c r="Q113" i="27"/>
  <c r="P113" i="27"/>
  <c r="O113" i="27"/>
  <c r="W110" i="27"/>
  <c r="U110" i="27"/>
  <c r="T110" i="27"/>
  <c r="S110" i="27"/>
  <c r="R110" i="27"/>
  <c r="Q110" i="27"/>
  <c r="P110" i="27"/>
  <c r="O110" i="27"/>
  <c r="W108" i="27"/>
  <c r="U108" i="27"/>
  <c r="T108" i="27"/>
  <c r="S108" i="27"/>
  <c r="R108" i="27"/>
  <c r="Q108" i="27"/>
  <c r="P108" i="27"/>
  <c r="O108" i="27"/>
  <c r="W105" i="27"/>
  <c r="U105" i="27"/>
  <c r="T105" i="27"/>
  <c r="S105" i="27"/>
  <c r="R105" i="27"/>
  <c r="Q105" i="27"/>
  <c r="P105" i="27"/>
  <c r="O105" i="27"/>
  <c r="S104" i="27"/>
  <c r="O104" i="27"/>
  <c r="W94" i="27"/>
  <c r="U94" i="27"/>
  <c r="T94" i="27"/>
  <c r="S94" i="27"/>
  <c r="R94" i="27"/>
  <c r="Q94" i="27"/>
  <c r="P94" i="27"/>
  <c r="O94" i="27"/>
  <c r="W83" i="27"/>
  <c r="V83" i="27"/>
  <c r="U83" i="27"/>
  <c r="T83" i="27"/>
  <c r="S83" i="27"/>
  <c r="R83" i="27"/>
  <c r="Q83" i="27"/>
  <c r="P83" i="27"/>
  <c r="O83" i="27"/>
  <c r="W27" i="27"/>
  <c r="V27" i="27"/>
  <c r="U27" i="27"/>
  <c r="T27" i="27"/>
  <c r="S27" i="27"/>
  <c r="R27" i="27"/>
  <c r="Q27" i="27"/>
  <c r="P27" i="27"/>
  <c r="O27" i="27"/>
  <c r="W24" i="27"/>
  <c r="U24" i="27"/>
  <c r="T24" i="27"/>
  <c r="S24" i="27"/>
  <c r="R24" i="27"/>
  <c r="Q24" i="27"/>
  <c r="P24" i="27"/>
  <c r="O24" i="27"/>
  <c r="W20" i="27"/>
  <c r="U20" i="27"/>
  <c r="T20" i="27"/>
  <c r="S20" i="27"/>
  <c r="R20" i="27"/>
  <c r="Q20" i="27"/>
  <c r="P20" i="27"/>
  <c r="O20" i="27"/>
  <c r="W16" i="27"/>
  <c r="U16" i="27"/>
  <c r="T16" i="27"/>
  <c r="S16" i="27"/>
  <c r="R16" i="27"/>
  <c r="Q16" i="27"/>
  <c r="P16" i="27"/>
  <c r="O16" i="27"/>
  <c r="W104" i="27" l="1"/>
  <c r="P104" i="27"/>
  <c r="R104" i="27"/>
  <c r="T104" i="27"/>
  <c r="Q104" i="27"/>
  <c r="U104" i="27"/>
  <c r="R159" i="27"/>
  <c r="N245" i="27"/>
  <c r="W244" i="27"/>
  <c r="V244" i="27"/>
  <c r="U244" i="27"/>
  <c r="T244" i="27"/>
  <c r="S244" i="27"/>
  <c r="R244" i="27"/>
  <c r="Q244" i="27"/>
  <c r="P244" i="27"/>
  <c r="O244" i="27"/>
  <c r="N244" i="27"/>
  <c r="W243" i="27"/>
  <c r="V243" i="27"/>
  <c r="U243" i="27"/>
  <c r="T243" i="27"/>
  <c r="S243" i="27"/>
  <c r="R243" i="27"/>
  <c r="Q243" i="27"/>
  <c r="P243" i="27"/>
  <c r="O243" i="27"/>
  <c r="N243" i="27"/>
  <c r="N242" i="27"/>
  <c r="N241" i="27"/>
  <c r="N240" i="27"/>
  <c r="N238" i="27"/>
  <c r="N229" i="27"/>
  <c r="W228" i="27"/>
  <c r="W227" i="27" s="1"/>
  <c r="V228" i="27"/>
  <c r="V227" i="27" s="1"/>
  <c r="V217" i="27" s="1"/>
  <c r="U228" i="27"/>
  <c r="U227" i="27" s="1"/>
  <c r="T228" i="27"/>
  <c r="S228" i="27"/>
  <c r="S227" i="27" s="1"/>
  <c r="R228" i="27"/>
  <c r="Q228" i="27"/>
  <c r="P228" i="27"/>
  <c r="O228" i="27"/>
  <c r="T227" i="27"/>
  <c r="R227" i="27"/>
  <c r="Q227" i="27"/>
  <c r="P227" i="27"/>
  <c r="O227" i="27"/>
  <c r="N226" i="27"/>
  <c r="N225" i="27"/>
  <c r="N223" i="27"/>
  <c r="N222" i="27"/>
  <c r="W218" i="27"/>
  <c r="T218" i="27"/>
  <c r="R218" i="27"/>
  <c r="R217" i="27" s="1"/>
  <c r="P218" i="27"/>
  <c r="P217" i="27" s="1"/>
  <c r="U218" i="27"/>
  <c r="S218" i="27"/>
  <c r="Q218" i="27"/>
  <c r="Q217" i="27" s="1"/>
  <c r="O218" i="27"/>
  <c r="O217" i="27" s="1"/>
  <c r="N216" i="27"/>
  <c r="W215" i="27"/>
  <c r="V215" i="27"/>
  <c r="U215" i="27"/>
  <c r="T215" i="27"/>
  <c r="S215" i="27"/>
  <c r="R215" i="27"/>
  <c r="Q215" i="27"/>
  <c r="P215" i="27"/>
  <c r="O215" i="27"/>
  <c r="N215" i="27"/>
  <c r="W214" i="27"/>
  <c r="V214" i="27"/>
  <c r="U214" i="27"/>
  <c r="T214" i="27"/>
  <c r="S214" i="27"/>
  <c r="R214" i="27"/>
  <c r="Q214" i="27"/>
  <c r="P214" i="27"/>
  <c r="O214" i="27"/>
  <c r="N214" i="27"/>
  <c r="N213" i="27"/>
  <c r="N212" i="27"/>
  <c r="N211" i="27"/>
  <c r="N210" i="27"/>
  <c r="N209" i="27"/>
  <c r="N208" i="27" s="1"/>
  <c r="W208" i="27"/>
  <c r="U208" i="27"/>
  <c r="T208" i="27"/>
  <c r="S208" i="27"/>
  <c r="R208" i="27"/>
  <c r="Q208" i="27"/>
  <c r="P208" i="27"/>
  <c r="O208" i="27"/>
  <c r="N207" i="27"/>
  <c r="N206" i="27"/>
  <c r="N205" i="27" s="1"/>
  <c r="W205" i="27"/>
  <c r="U205" i="27"/>
  <c r="T205" i="27"/>
  <c r="S205" i="27"/>
  <c r="R205" i="27"/>
  <c r="Q205" i="27"/>
  <c r="P205" i="27"/>
  <c r="O205" i="27"/>
  <c r="N204" i="27"/>
  <c r="N203" i="27"/>
  <c r="N202" i="27"/>
  <c r="N201" i="27"/>
  <c r="N200" i="27"/>
  <c r="N199" i="27"/>
  <c r="W198" i="27"/>
  <c r="W197" i="27" s="1"/>
  <c r="U198" i="27"/>
  <c r="T198" i="27"/>
  <c r="T197" i="27" s="1"/>
  <c r="S198" i="27"/>
  <c r="R198" i="27"/>
  <c r="R197" i="27" s="1"/>
  <c r="Q198" i="27"/>
  <c r="P198" i="27"/>
  <c r="P197" i="27" s="1"/>
  <c r="O198" i="27"/>
  <c r="U197" i="27"/>
  <c r="Q197" i="27"/>
  <c r="O197" i="27"/>
  <c r="N196" i="27"/>
  <c r="N195" i="27" s="1"/>
  <c r="W195" i="27"/>
  <c r="U195" i="27"/>
  <c r="T195" i="27"/>
  <c r="S195" i="27"/>
  <c r="S194" i="27" s="1"/>
  <c r="R195" i="27"/>
  <c r="Q195" i="27"/>
  <c r="Q194" i="27" s="1"/>
  <c r="P195" i="27"/>
  <c r="O195" i="27"/>
  <c r="O194" i="27" s="1"/>
  <c r="O193" i="27" s="1"/>
  <c r="W194" i="27"/>
  <c r="V194" i="27"/>
  <c r="U194" i="27"/>
  <c r="T194" i="27"/>
  <c r="R194" i="27"/>
  <c r="P194" i="27"/>
  <c r="U193" i="27"/>
  <c r="N189" i="27"/>
  <c r="N188" i="27"/>
  <c r="N187" i="27"/>
  <c r="W186" i="27"/>
  <c r="U186" i="27"/>
  <c r="S186" i="27"/>
  <c r="R186" i="27"/>
  <c r="R185" i="27" s="1"/>
  <c r="Q186" i="27"/>
  <c r="P186" i="27"/>
  <c r="P185" i="27" s="1"/>
  <c r="O186" i="27"/>
  <c r="N186" i="27"/>
  <c r="N185" i="27" s="1"/>
  <c r="W185" i="27"/>
  <c r="U185" i="27"/>
  <c r="T185" i="27"/>
  <c r="S185" i="27"/>
  <c r="Q185" i="27"/>
  <c r="O185" i="27"/>
  <c r="N184" i="27"/>
  <c r="N183" i="27"/>
  <c r="N182" i="27"/>
  <c r="W181" i="27"/>
  <c r="U181" i="27"/>
  <c r="U180" i="27" s="1"/>
  <c r="U179" i="27" s="1"/>
  <c r="T181" i="27"/>
  <c r="S181" i="27"/>
  <c r="S180" i="27" s="1"/>
  <c r="R181" i="27"/>
  <c r="Q181" i="27"/>
  <c r="Q180" i="27" s="1"/>
  <c r="Q179" i="27" s="1"/>
  <c r="P181" i="27"/>
  <c r="O181" i="27"/>
  <c r="O180" i="27" s="1"/>
  <c r="W180" i="27"/>
  <c r="W179" i="27" s="1"/>
  <c r="T180" i="27"/>
  <c r="T179" i="27" s="1"/>
  <c r="R180" i="27"/>
  <c r="R179" i="27" s="1"/>
  <c r="P180" i="27"/>
  <c r="N176" i="27"/>
  <c r="N175" i="27" s="1"/>
  <c r="W175" i="27"/>
  <c r="U175" i="27"/>
  <c r="T175" i="27"/>
  <c r="S175" i="27"/>
  <c r="R175" i="27"/>
  <c r="Q175" i="27"/>
  <c r="P175" i="27"/>
  <c r="O175" i="27"/>
  <c r="N174" i="27"/>
  <c r="N173" i="27"/>
  <c r="W172" i="27"/>
  <c r="W166" i="27" s="1"/>
  <c r="U172" i="27"/>
  <c r="U166" i="27" s="1"/>
  <c r="S172" i="27"/>
  <c r="S166" i="27" s="1"/>
  <c r="R172" i="27"/>
  <c r="R166" i="27" s="1"/>
  <c r="Q172" i="27"/>
  <c r="Q166" i="27" s="1"/>
  <c r="P172" i="27"/>
  <c r="P166" i="27" s="1"/>
  <c r="O172" i="27"/>
  <c r="N171" i="27"/>
  <c r="N170" i="27"/>
  <c r="N169" i="27"/>
  <c r="N168" i="27"/>
  <c r="N167" i="27"/>
  <c r="N165" i="27"/>
  <c r="N164" i="27"/>
  <c r="N163" i="27"/>
  <c r="N162" i="27"/>
  <c r="N161" i="27"/>
  <c r="N160" i="27"/>
  <c r="N158" i="27"/>
  <c r="N157" i="27"/>
  <c r="N156" i="27"/>
  <c r="N155" i="27"/>
  <c r="N154" i="27"/>
  <c r="N151" i="27"/>
  <c r="N150" i="27"/>
  <c r="N149" i="27"/>
  <c r="N148" i="27"/>
  <c r="N147" i="27"/>
  <c r="N146" i="27"/>
  <c r="N145" i="27"/>
  <c r="N144" i="27"/>
  <c r="N143" i="27"/>
  <c r="N142" i="27"/>
  <c r="N141" i="27"/>
  <c r="N140" i="27"/>
  <c r="N139" i="27"/>
  <c r="N137" i="27"/>
  <c r="N136" i="27"/>
  <c r="N135" i="27"/>
  <c r="N134" i="27"/>
  <c r="N133" i="27"/>
  <c r="N132" i="27"/>
  <c r="N131" i="27"/>
  <c r="N130" i="27"/>
  <c r="N129" i="27"/>
  <c r="N128" i="27"/>
  <c r="N127" i="27"/>
  <c r="N126" i="27"/>
  <c r="N125" i="27"/>
  <c r="N124" i="27"/>
  <c r="N123" i="27"/>
  <c r="N122" i="27"/>
  <c r="N121" i="27"/>
  <c r="N120" i="27"/>
  <c r="N119" i="27"/>
  <c r="N118" i="27"/>
  <c r="N117" i="27"/>
  <c r="N116" i="27"/>
  <c r="N115" i="27"/>
  <c r="N114" i="27"/>
  <c r="N113" i="27"/>
  <c r="N112" i="27"/>
  <c r="N111" i="27"/>
  <c r="N110" i="27"/>
  <c r="N109" i="27"/>
  <c r="N108" i="27"/>
  <c r="N107" i="27"/>
  <c r="N106" i="27"/>
  <c r="N105" i="27"/>
  <c r="N101" i="27"/>
  <c r="N100" i="27"/>
  <c r="N99" i="27"/>
  <c r="N98" i="27"/>
  <c r="N97" i="27"/>
  <c r="N96" i="27"/>
  <c r="N95" i="27"/>
  <c r="N94" i="27"/>
  <c r="N93" i="27"/>
  <c r="N92" i="27"/>
  <c r="N91" i="27"/>
  <c r="N90" i="27"/>
  <c r="N89" i="27"/>
  <c r="N88" i="27"/>
  <c r="N87" i="27"/>
  <c r="N86" i="27"/>
  <c r="N85" i="27"/>
  <c r="N84" i="27"/>
  <c r="N83" i="27"/>
  <c r="N82" i="27"/>
  <c r="N81" i="27"/>
  <c r="N80" i="27"/>
  <c r="N79" i="27"/>
  <c r="N78" i="27"/>
  <c r="N77" i="27"/>
  <c r="N76" i="27"/>
  <c r="N75" i="27"/>
  <c r="N74" i="27"/>
  <c r="N73" i="27"/>
  <c r="N72" i="27"/>
  <c r="N71" i="27"/>
  <c r="N70" i="27"/>
  <c r="N69" i="27"/>
  <c r="N68" i="27"/>
  <c r="N67" i="27"/>
  <c r="N66" i="27"/>
  <c r="N65" i="27"/>
  <c r="N64" i="27"/>
  <c r="N63" i="27"/>
  <c r="N62" i="27"/>
  <c r="N61" i="27"/>
  <c r="N60" i="27"/>
  <c r="N59" i="27"/>
  <c r="N58" i="27"/>
  <c r="N57" i="27"/>
  <c r="N56" i="27"/>
  <c r="N55" i="27"/>
  <c r="N54" i="27"/>
  <c r="N53" i="27"/>
  <c r="N52" i="27"/>
  <c r="N51" i="27"/>
  <c r="N50" i="27"/>
  <c r="N49" i="27"/>
  <c r="N48" i="27"/>
  <c r="N47" i="27"/>
  <c r="N46" i="27"/>
  <c r="N45" i="27"/>
  <c r="N44" i="27"/>
  <c r="N43" i="27"/>
  <c r="N42" i="27"/>
  <c r="N41" i="27"/>
  <c r="N40" i="27"/>
  <c r="N39" i="27"/>
  <c r="N38" i="27"/>
  <c r="N37" i="27"/>
  <c r="N36" i="27"/>
  <c r="N35" i="27"/>
  <c r="N34" i="27"/>
  <c r="N33" i="27"/>
  <c r="N32" i="27"/>
  <c r="N31" i="27"/>
  <c r="N30" i="27"/>
  <c r="N29" i="27"/>
  <c r="N28" i="27"/>
  <c r="N27" i="27"/>
  <c r="N26" i="27"/>
  <c r="N25" i="27"/>
  <c r="N24" i="27"/>
  <c r="N23" i="27"/>
  <c r="N22" i="27"/>
  <c r="N21" i="27"/>
  <c r="N20" i="27"/>
  <c r="N19" i="27"/>
  <c r="N18" i="27"/>
  <c r="N17" i="27"/>
  <c r="N16" i="27"/>
  <c r="N15" i="27"/>
  <c r="N14" i="27"/>
  <c r="N13" i="27"/>
  <c r="N12" i="27"/>
  <c r="N11" i="27"/>
  <c r="W10" i="27"/>
  <c r="W9" i="27" s="1"/>
  <c r="W8" i="27" s="1"/>
  <c r="U10" i="27"/>
  <c r="U9" i="27" s="1"/>
  <c r="T10" i="27"/>
  <c r="T9" i="27" s="1"/>
  <c r="T8" i="27" s="1"/>
  <c r="S10" i="27"/>
  <c r="R10" i="27"/>
  <c r="R9" i="27" s="1"/>
  <c r="R8" i="27" s="1"/>
  <c r="Q10" i="27"/>
  <c r="Q9" i="27" s="1"/>
  <c r="P10" i="27"/>
  <c r="P9" i="27" s="1"/>
  <c r="P8" i="27" s="1"/>
  <c r="O10" i="27"/>
  <c r="S9" i="27"/>
  <c r="S8" i="27" s="1"/>
  <c r="O9" i="27"/>
  <c r="D245" i="27"/>
  <c r="D244" i="27" s="1"/>
  <c r="D243" i="27" s="1"/>
  <c r="M244" i="27"/>
  <c r="M243" i="27" s="1"/>
  <c r="L244" i="27"/>
  <c r="L243" i="27" s="1"/>
  <c r="K244" i="27"/>
  <c r="K243" i="27" s="1"/>
  <c r="J244" i="27"/>
  <c r="J243" i="27" s="1"/>
  <c r="I244" i="27"/>
  <c r="I243" i="27" s="1"/>
  <c r="H244" i="27"/>
  <c r="H243" i="27" s="1"/>
  <c r="G244" i="27"/>
  <c r="G243" i="27" s="1"/>
  <c r="F244" i="27"/>
  <c r="F243" i="27" s="1"/>
  <c r="E244" i="27"/>
  <c r="E243" i="27" s="1"/>
  <c r="D242" i="27"/>
  <c r="D241" i="27"/>
  <c r="D240" i="27"/>
  <c r="D238" i="27"/>
  <c r="D229" i="27"/>
  <c r="M227" i="27"/>
  <c r="L227" i="27"/>
  <c r="K227" i="27"/>
  <c r="J227" i="27"/>
  <c r="I227" i="27"/>
  <c r="H227" i="27"/>
  <c r="G227" i="27"/>
  <c r="F227" i="27"/>
  <c r="E228" i="27"/>
  <c r="E227" i="27" s="1"/>
  <c r="D226" i="27"/>
  <c r="D225" i="27"/>
  <c r="D223" i="27"/>
  <c r="D222" i="27"/>
  <c r="M218" i="27"/>
  <c r="K218" i="27"/>
  <c r="J218" i="27"/>
  <c r="I218" i="27"/>
  <c r="H218" i="27"/>
  <c r="G218" i="27"/>
  <c r="F218" i="27"/>
  <c r="D216" i="27"/>
  <c r="D215" i="27" s="1"/>
  <c r="D214" i="27" s="1"/>
  <c r="M215" i="27"/>
  <c r="M214" i="27" s="1"/>
  <c r="L215" i="27"/>
  <c r="L214" i="27" s="1"/>
  <c r="K215" i="27"/>
  <c r="K214" i="27" s="1"/>
  <c r="J215" i="27"/>
  <c r="J214" i="27" s="1"/>
  <c r="I215" i="27"/>
  <c r="I214" i="27" s="1"/>
  <c r="H215" i="27"/>
  <c r="H214" i="27" s="1"/>
  <c r="G215" i="27"/>
  <c r="G214" i="27" s="1"/>
  <c r="F215" i="27"/>
  <c r="F214" i="27" s="1"/>
  <c r="E215" i="27"/>
  <c r="E214" i="27"/>
  <c r="D213" i="27"/>
  <c r="D212" i="27"/>
  <c r="D211" i="27"/>
  <c r="D210" i="27"/>
  <c r="D209" i="27"/>
  <c r="M208" i="27"/>
  <c r="K208" i="27"/>
  <c r="J208" i="27"/>
  <c r="I208" i="27"/>
  <c r="H208" i="27"/>
  <c r="G208" i="27"/>
  <c r="F208" i="27"/>
  <c r="E208" i="27"/>
  <c r="D207" i="27"/>
  <c r="D206" i="27"/>
  <c r="M205" i="27"/>
  <c r="K205" i="27"/>
  <c r="J205" i="27"/>
  <c r="I205" i="27"/>
  <c r="H205" i="27"/>
  <c r="G205" i="27"/>
  <c r="F205" i="27"/>
  <c r="E205" i="27"/>
  <c r="D204" i="27"/>
  <c r="D203" i="27"/>
  <c r="D202" i="27"/>
  <c r="D201" i="27"/>
  <c r="D200" i="27"/>
  <c r="D199" i="27"/>
  <c r="M198" i="27"/>
  <c r="M197" i="27" s="1"/>
  <c r="K198" i="27"/>
  <c r="J198" i="27"/>
  <c r="J197" i="27" s="1"/>
  <c r="I198" i="27"/>
  <c r="H198" i="27"/>
  <c r="H197" i="27" s="1"/>
  <c r="G198" i="27"/>
  <c r="F198" i="27"/>
  <c r="F197" i="27" s="1"/>
  <c r="E198" i="27"/>
  <c r="K197" i="27"/>
  <c r="I197" i="27"/>
  <c r="G197" i="27"/>
  <c r="E197" i="27"/>
  <c r="D196" i="27"/>
  <c r="D195" i="27" s="1"/>
  <c r="D194" i="27" s="1"/>
  <c r="M195" i="27"/>
  <c r="K195" i="27"/>
  <c r="K194" i="27" s="1"/>
  <c r="K193" i="27" s="1"/>
  <c r="J195" i="27"/>
  <c r="I195" i="27"/>
  <c r="I194" i="27" s="1"/>
  <c r="H195" i="27"/>
  <c r="H194" i="27" s="1"/>
  <c r="G195" i="27"/>
  <c r="G194" i="27" s="1"/>
  <c r="F195" i="27"/>
  <c r="F194" i="27" s="1"/>
  <c r="E195" i="27"/>
  <c r="E194" i="27" s="1"/>
  <c r="E193" i="27" s="1"/>
  <c r="M194" i="27"/>
  <c r="L194" i="27"/>
  <c r="J194" i="27"/>
  <c r="D189" i="27"/>
  <c r="D188" i="27"/>
  <c r="D187" i="27"/>
  <c r="M186" i="27"/>
  <c r="K186" i="27"/>
  <c r="K185" i="27" s="1"/>
  <c r="I186" i="27"/>
  <c r="H186" i="27"/>
  <c r="H185" i="27" s="1"/>
  <c r="G186" i="27"/>
  <c r="G185" i="27" s="1"/>
  <c r="F186" i="27"/>
  <c r="F185" i="27" s="1"/>
  <c r="E186" i="27"/>
  <c r="M185" i="27"/>
  <c r="J185" i="27"/>
  <c r="I185" i="27"/>
  <c r="E185" i="27"/>
  <c r="D184" i="27"/>
  <c r="D183" i="27"/>
  <c r="D182" i="27"/>
  <c r="D181" i="27" s="1"/>
  <c r="D180" i="27" s="1"/>
  <c r="M181" i="27"/>
  <c r="M180" i="27" s="1"/>
  <c r="K181" i="27"/>
  <c r="J181" i="27"/>
  <c r="J180" i="27" s="1"/>
  <c r="I181" i="27"/>
  <c r="I180" i="27" s="1"/>
  <c r="I179" i="27" s="1"/>
  <c r="H181" i="27"/>
  <c r="H180" i="27" s="1"/>
  <c r="G181" i="27"/>
  <c r="F181" i="27"/>
  <c r="F180" i="27" s="1"/>
  <c r="E181" i="27"/>
  <c r="E180" i="27" s="1"/>
  <c r="K180" i="27"/>
  <c r="G180" i="27"/>
  <c r="D176" i="27"/>
  <c r="M175" i="27"/>
  <c r="K175" i="27"/>
  <c r="J175" i="27"/>
  <c r="I175" i="27"/>
  <c r="H175" i="27"/>
  <c r="G175" i="27"/>
  <c r="F175" i="27"/>
  <c r="E175" i="27"/>
  <c r="D175" i="27"/>
  <c r="D174" i="27"/>
  <c r="D173" i="27"/>
  <c r="M172" i="27"/>
  <c r="K172" i="27"/>
  <c r="I172" i="27"/>
  <c r="H172" i="27"/>
  <c r="G172" i="27"/>
  <c r="F172" i="27"/>
  <c r="E172" i="27"/>
  <c r="D172" i="27"/>
  <c r="D171" i="27"/>
  <c r="D170" i="27"/>
  <c r="D169" i="27"/>
  <c r="D168" i="27"/>
  <c r="M167" i="27"/>
  <c r="M166" i="27" s="1"/>
  <c r="L167" i="27"/>
  <c r="K167" i="27"/>
  <c r="J167" i="27"/>
  <c r="J166" i="27" s="1"/>
  <c r="I167" i="27"/>
  <c r="I166" i="27" s="1"/>
  <c r="H167" i="27"/>
  <c r="G167" i="27"/>
  <c r="G166" i="27" s="1"/>
  <c r="F167" i="27"/>
  <c r="E167" i="27"/>
  <c r="K166" i="27"/>
  <c r="D165" i="27"/>
  <c r="D164" i="27"/>
  <c r="M163" i="27"/>
  <c r="K163" i="27"/>
  <c r="J163" i="27"/>
  <c r="I163" i="27"/>
  <c r="H163" i="27"/>
  <c r="G163" i="27"/>
  <c r="D163" i="27" s="1"/>
  <c r="D162" i="27"/>
  <c r="D161" i="27"/>
  <c r="M160" i="27"/>
  <c r="M159" i="27" s="1"/>
  <c r="K160" i="27"/>
  <c r="I160" i="27"/>
  <c r="H160" i="27"/>
  <c r="H159" i="27" s="1"/>
  <c r="G160" i="27"/>
  <c r="F160" i="27"/>
  <c r="F159" i="27" s="1"/>
  <c r="E160" i="27"/>
  <c r="K159" i="27"/>
  <c r="J159" i="27"/>
  <c r="I159" i="27"/>
  <c r="D158" i="27"/>
  <c r="D157" i="27"/>
  <c r="D156" i="27"/>
  <c r="D155" i="27"/>
  <c r="D154" i="27"/>
  <c r="M151" i="27"/>
  <c r="K151" i="27"/>
  <c r="J151" i="27"/>
  <c r="I151" i="27"/>
  <c r="H151" i="27"/>
  <c r="G151" i="27"/>
  <c r="F151" i="27"/>
  <c r="E151" i="27"/>
  <c r="D150" i="27"/>
  <c r="D149" i="27"/>
  <c r="D148" i="27"/>
  <c r="D147" i="27"/>
  <c r="D146" i="27"/>
  <c r="D145" i="27"/>
  <c r="D144" i="27"/>
  <c r="M143" i="27"/>
  <c r="L143" i="27"/>
  <c r="K143" i="27"/>
  <c r="J143" i="27"/>
  <c r="I143" i="27"/>
  <c r="H143" i="27"/>
  <c r="G143" i="27"/>
  <c r="F143" i="27"/>
  <c r="E143" i="27"/>
  <c r="D143" i="27"/>
  <c r="D142" i="27"/>
  <c r="D141" i="27"/>
  <c r="D140" i="27"/>
  <c r="D139" i="27"/>
  <c r="D137" i="27"/>
  <c r="D136" i="27"/>
  <c r="D135" i="27"/>
  <c r="D134" i="27"/>
  <c r="D133" i="27"/>
  <c r="D132" i="27"/>
  <c r="D131" i="27"/>
  <c r="D130" i="27"/>
  <c r="D129" i="27"/>
  <c r="D128" i="27"/>
  <c r="M127" i="27"/>
  <c r="L127" i="27"/>
  <c r="K127" i="27"/>
  <c r="J127" i="27"/>
  <c r="I127" i="27"/>
  <c r="H127" i="27"/>
  <c r="G127" i="27"/>
  <c r="F127" i="27"/>
  <c r="E127" i="27"/>
  <c r="D126" i="27"/>
  <c r="D125" i="27"/>
  <c r="D124" i="27"/>
  <c r="D123" i="27"/>
  <c r="D122" i="27"/>
  <c r="D121" i="27"/>
  <c r="D120" i="27"/>
  <c r="D119" i="27"/>
  <c r="M118" i="27"/>
  <c r="L118" i="27"/>
  <c r="K118" i="27"/>
  <c r="J118" i="27"/>
  <c r="I118" i="27"/>
  <c r="H118" i="27"/>
  <c r="G118" i="27"/>
  <c r="F118" i="27"/>
  <c r="E118" i="27"/>
  <c r="D118" i="27" s="1"/>
  <c r="D117" i="27"/>
  <c r="D116" i="27"/>
  <c r="D115" i="27"/>
  <c r="D114" i="27"/>
  <c r="M113" i="27"/>
  <c r="L113" i="27"/>
  <c r="K113" i="27"/>
  <c r="J113" i="27"/>
  <c r="I113" i="27"/>
  <c r="H113" i="27"/>
  <c r="G113" i="27"/>
  <c r="F113" i="27"/>
  <c r="E113" i="27"/>
  <c r="D112" i="27"/>
  <c r="D111" i="27"/>
  <c r="M110" i="27"/>
  <c r="M104" i="27" s="1"/>
  <c r="K110" i="27"/>
  <c r="J110" i="27"/>
  <c r="I110" i="27"/>
  <c r="H110" i="27"/>
  <c r="G110" i="27"/>
  <c r="F110" i="27"/>
  <c r="E110" i="27"/>
  <c r="D109" i="27"/>
  <c r="M108" i="27"/>
  <c r="K108" i="27"/>
  <c r="J108" i="27"/>
  <c r="I108" i="27"/>
  <c r="H108" i="27"/>
  <c r="G108" i="27"/>
  <c r="F108" i="27"/>
  <c r="E108" i="27"/>
  <c r="D107" i="27"/>
  <c r="D106" i="27"/>
  <c r="M105" i="27"/>
  <c r="K105" i="27"/>
  <c r="J105" i="27"/>
  <c r="I105" i="27"/>
  <c r="H105" i="27"/>
  <c r="G105" i="27"/>
  <c r="G104" i="27" s="1"/>
  <c r="F105" i="27"/>
  <c r="E105" i="27"/>
  <c r="D105" i="27" s="1"/>
  <c r="D101" i="27"/>
  <c r="D100" i="27"/>
  <c r="D99" i="27"/>
  <c r="D98" i="27"/>
  <c r="D97" i="27"/>
  <c r="D96" i="27"/>
  <c r="D95" i="27"/>
  <c r="M94" i="27"/>
  <c r="K94" i="27"/>
  <c r="J94" i="27"/>
  <c r="I94" i="27"/>
  <c r="H94" i="27"/>
  <c r="G94" i="27"/>
  <c r="F94" i="27"/>
  <c r="E94" i="27"/>
  <c r="D93" i="27"/>
  <c r="D92" i="27"/>
  <c r="D91" i="27"/>
  <c r="D90" i="27"/>
  <c r="D89" i="27"/>
  <c r="D88" i="27"/>
  <c r="D87" i="27"/>
  <c r="D86" i="27"/>
  <c r="D85" i="27"/>
  <c r="D84" i="27"/>
  <c r="M83" i="27"/>
  <c r="L83" i="27"/>
  <c r="K83" i="27"/>
  <c r="J83" i="27"/>
  <c r="I83" i="27"/>
  <c r="H83" i="27"/>
  <c r="G83" i="27"/>
  <c r="F83" i="27"/>
  <c r="E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M27" i="27"/>
  <c r="L27" i="27"/>
  <c r="K27" i="27"/>
  <c r="J27" i="27"/>
  <c r="I27" i="27"/>
  <c r="H27" i="27"/>
  <c r="G27" i="27"/>
  <c r="F27" i="27"/>
  <c r="E27" i="27"/>
  <c r="D26" i="27"/>
  <c r="D25" i="27"/>
  <c r="M24" i="27"/>
  <c r="K24" i="27"/>
  <c r="J24" i="27"/>
  <c r="I24" i="27"/>
  <c r="H24" i="27"/>
  <c r="G24" i="27"/>
  <c r="F24" i="27"/>
  <c r="E24" i="27"/>
  <c r="D23" i="27"/>
  <c r="D22" i="27"/>
  <c r="D21" i="27"/>
  <c r="M20" i="27"/>
  <c r="K20" i="27"/>
  <c r="J20" i="27"/>
  <c r="I20" i="27"/>
  <c r="H20" i="27"/>
  <c r="G20" i="27"/>
  <c r="F20" i="27"/>
  <c r="E20" i="27"/>
  <c r="D19" i="27"/>
  <c r="D18" i="27"/>
  <c r="D17" i="27"/>
  <c r="M16" i="27"/>
  <c r="K16" i="27"/>
  <c r="J16" i="27"/>
  <c r="I16" i="27"/>
  <c r="H16" i="27"/>
  <c r="G16" i="27"/>
  <c r="F16" i="27"/>
  <c r="E16" i="27"/>
  <c r="D15" i="27"/>
  <c r="D14" i="27"/>
  <c r="D13" i="27"/>
  <c r="D12" i="27"/>
  <c r="D11" i="27"/>
  <c r="M10" i="27"/>
  <c r="K10" i="27"/>
  <c r="J10" i="27"/>
  <c r="I10" i="27"/>
  <c r="H10" i="27"/>
  <c r="G10" i="27"/>
  <c r="F10" i="27"/>
  <c r="E10" i="27"/>
  <c r="I193" i="27" l="1"/>
  <c r="N10" i="27"/>
  <c r="N9" i="27" s="1"/>
  <c r="N8" i="27" s="1"/>
  <c r="M9" i="27"/>
  <c r="D16" i="27"/>
  <c r="G9" i="27"/>
  <c r="I9" i="27"/>
  <c r="K9" i="27"/>
  <c r="D24" i="27"/>
  <c r="D83" i="27"/>
  <c r="E104" i="27"/>
  <c r="D186" i="27"/>
  <c r="D185" i="27" s="1"/>
  <c r="D205" i="27"/>
  <c r="N172" i="27"/>
  <c r="O166" i="27"/>
  <c r="N181" i="27"/>
  <c r="N180" i="27" s="1"/>
  <c r="S217" i="27"/>
  <c r="N166" i="27"/>
  <c r="D10" i="27"/>
  <c r="T217" i="27"/>
  <c r="D208" i="27"/>
  <c r="D198" i="27"/>
  <c r="W217" i="27"/>
  <c r="N228" i="27"/>
  <c r="U217" i="27"/>
  <c r="P193" i="27"/>
  <c r="P7" i="27" s="1"/>
  <c r="R193" i="27"/>
  <c r="T193" i="27"/>
  <c r="T7" i="27" s="1"/>
  <c r="W193" i="27"/>
  <c r="V193" i="27"/>
  <c r="Q193" i="27"/>
  <c r="N227" i="27"/>
  <c r="S179" i="27"/>
  <c r="S197" i="27"/>
  <c r="S193" i="27" s="1"/>
  <c r="R7" i="27"/>
  <c r="N198" i="27"/>
  <c r="N197" i="27" s="1"/>
  <c r="K104" i="27"/>
  <c r="K8" i="27" s="1"/>
  <c r="I104" i="27"/>
  <c r="M8" i="27"/>
  <c r="Q8" i="27"/>
  <c r="U8" i="27"/>
  <c r="N104" i="27"/>
  <c r="N159" i="27"/>
  <c r="N179" i="27"/>
  <c r="O8" i="27"/>
  <c r="O7" i="27" s="1"/>
  <c r="M193" i="27"/>
  <c r="D110" i="27"/>
  <c r="D127" i="27"/>
  <c r="D160" i="27"/>
  <c r="D159" i="27" s="1"/>
  <c r="G159" i="27"/>
  <c r="D167" i="27"/>
  <c r="D166" i="27" s="1"/>
  <c r="K179" i="27"/>
  <c r="D228" i="27"/>
  <c r="G8" i="27"/>
  <c r="I8" i="27"/>
  <c r="J179" i="27"/>
  <c r="D179" i="27"/>
  <c r="H179" i="27"/>
  <c r="M217" i="27"/>
  <c r="E9" i="27"/>
  <c r="D27" i="27"/>
  <c r="D113" i="27"/>
  <c r="E159" i="27"/>
  <c r="G179" i="27"/>
  <c r="M179" i="27"/>
  <c r="G193" i="27"/>
  <c r="F193" i="27"/>
  <c r="J193" i="27"/>
  <c r="D219" i="27"/>
  <c r="D218" i="27" s="1"/>
  <c r="G217" i="27"/>
  <c r="I217" i="27"/>
  <c r="K217" i="27"/>
  <c r="D227" i="27"/>
  <c r="D217" i="27" s="1"/>
  <c r="H193" i="27"/>
  <c r="L193" i="27"/>
  <c r="F217" i="27"/>
  <c r="J217" i="27"/>
  <c r="H217" i="27"/>
  <c r="L217" i="27"/>
  <c r="D20" i="27"/>
  <c r="F9" i="27"/>
  <c r="H9" i="27"/>
  <c r="J9" i="27"/>
  <c r="D94" i="27"/>
  <c r="D108" i="27"/>
  <c r="F104" i="27"/>
  <c r="H104" i="27"/>
  <c r="J104" i="27"/>
  <c r="D151" i="27"/>
  <c r="E166" i="27"/>
  <c r="F166" i="27"/>
  <c r="H166" i="27"/>
  <c r="E218" i="27"/>
  <c r="E217" i="27" s="1"/>
  <c r="E8" i="27" l="1"/>
  <c r="S7" i="27"/>
  <c r="D197" i="27"/>
  <c r="D193" i="27" s="1"/>
  <c r="W7" i="27"/>
  <c r="U7" i="27"/>
  <c r="E7" i="27"/>
  <c r="G7" i="27"/>
  <c r="Q7" i="27"/>
  <c r="K7" i="27"/>
  <c r="D104" i="27"/>
  <c r="M7" i="27"/>
  <c r="I7" i="27"/>
  <c r="D9" i="27"/>
  <c r="H8" i="27"/>
  <c r="H7" i="27" s="1"/>
  <c r="J8" i="27"/>
  <c r="J7" i="27" s="1"/>
  <c r="F8" i="27"/>
  <c r="F7" i="27" s="1"/>
  <c r="D8" i="27" l="1"/>
  <c r="D7" i="27" s="1"/>
  <c r="D49" i="19" l="1"/>
  <c r="E49" i="19"/>
  <c r="C49" i="19"/>
  <c r="F49" i="19" l="1"/>
  <c r="F127" i="26"/>
  <c r="D125" i="26"/>
  <c r="D124" i="26"/>
  <c r="D123" i="26"/>
  <c r="F121" i="26"/>
  <c r="E121" i="26"/>
  <c r="D107" i="26"/>
  <c r="D106" i="26"/>
  <c r="D105" i="26"/>
  <c r="F103" i="26"/>
  <c r="E103" i="26"/>
  <c r="D8" i="26"/>
  <c r="D6" i="26" s="1"/>
  <c r="D12" i="26" s="1"/>
  <c r="D121" i="26" l="1"/>
  <c r="D103" i="26"/>
  <c r="D131" i="26"/>
  <c r="F132" i="26"/>
  <c r="D130" i="26"/>
  <c r="H130" i="26" s="1"/>
  <c r="E132" i="26"/>
  <c r="E127" i="26"/>
  <c r="D127" i="26" s="1"/>
  <c r="D129" i="26"/>
  <c r="H129" i="26" s="1"/>
  <c r="F47" i="19"/>
  <c r="H131" i="26" l="1"/>
  <c r="I131" i="26" s="1"/>
  <c r="D135" i="26"/>
  <c r="D132" i="26"/>
  <c r="H132" i="26" s="1"/>
  <c r="I132" i="26" s="1"/>
  <c r="F17" i="19"/>
  <c r="E60" i="19"/>
  <c r="K904" i="21" l="1"/>
  <c r="J904" i="21"/>
  <c r="I904" i="21"/>
  <c r="G904" i="21"/>
  <c r="F904" i="21"/>
  <c r="E904" i="21"/>
  <c r="L903" i="21"/>
  <c r="H903" i="21"/>
  <c r="L902" i="21"/>
  <c r="H902" i="21"/>
  <c r="L901" i="21"/>
  <c r="H901" i="21"/>
  <c r="L900" i="21"/>
  <c r="H900" i="21"/>
  <c r="L899" i="21"/>
  <c r="H899" i="21"/>
  <c r="L898" i="21"/>
  <c r="H898" i="21"/>
  <c r="L897" i="21"/>
  <c r="H897" i="21"/>
  <c r="L896" i="21"/>
  <c r="H896" i="21"/>
  <c r="L895" i="21"/>
  <c r="H895" i="21"/>
  <c r="L894" i="21"/>
  <c r="H894" i="21"/>
  <c r="L893" i="21"/>
  <c r="L904" i="21" s="1"/>
  <c r="H893" i="21"/>
  <c r="H904" i="21" s="1"/>
  <c r="E889" i="21"/>
  <c r="L888" i="21"/>
  <c r="H888" i="21"/>
  <c r="L887" i="21"/>
  <c r="H887" i="21"/>
  <c r="L886" i="21"/>
  <c r="H886" i="21"/>
  <c r="L885" i="21"/>
  <c r="H885" i="21"/>
  <c r="L884" i="21"/>
  <c r="H884" i="21"/>
  <c r="L883" i="21"/>
  <c r="H883" i="21"/>
  <c r="L882" i="21"/>
  <c r="H882" i="21"/>
  <c r="L881" i="21"/>
  <c r="H881" i="21"/>
  <c r="L880" i="21"/>
  <c r="H880" i="21"/>
  <c r="L878" i="21"/>
  <c r="H878" i="21"/>
  <c r="L877" i="21"/>
  <c r="H877" i="21"/>
  <c r="L876" i="21"/>
  <c r="L889" i="21" s="1"/>
  <c r="H876" i="21"/>
  <c r="H889" i="21" s="1"/>
  <c r="K870" i="21"/>
  <c r="J870" i="21"/>
  <c r="I870" i="21"/>
  <c r="G870" i="21"/>
  <c r="F870" i="21"/>
  <c r="E870" i="21"/>
  <c r="L869" i="21"/>
  <c r="H869" i="21"/>
  <c r="L868" i="21"/>
  <c r="H868" i="21"/>
  <c r="L867" i="21"/>
  <c r="H867" i="21"/>
  <c r="L866" i="21"/>
  <c r="H866" i="21"/>
  <c r="L865" i="21"/>
  <c r="H865" i="21"/>
  <c r="L864" i="21"/>
  <c r="H864" i="21"/>
  <c r="L863" i="21"/>
  <c r="H863" i="21"/>
  <c r="L862" i="21"/>
  <c r="H862" i="21"/>
  <c r="L861" i="21"/>
  <c r="H861" i="21"/>
  <c r="L860" i="21"/>
  <c r="H860" i="21"/>
  <c r="L859" i="21"/>
  <c r="L870" i="21" s="1"/>
  <c r="H859" i="21"/>
  <c r="H870" i="21" s="1"/>
  <c r="K855" i="21"/>
  <c r="J855" i="21"/>
  <c r="I855" i="21"/>
  <c r="G855" i="21"/>
  <c r="F855" i="21"/>
  <c r="E855" i="21"/>
  <c r="L854" i="21"/>
  <c r="H854" i="21"/>
  <c r="L853" i="21"/>
  <c r="H853" i="21"/>
  <c r="L852" i="21"/>
  <c r="H852" i="21"/>
  <c r="L851" i="21"/>
  <c r="H851" i="21"/>
  <c r="L850" i="21"/>
  <c r="H850" i="21"/>
  <c r="L849" i="21"/>
  <c r="H849" i="21"/>
  <c r="L848" i="21"/>
  <c r="H848" i="21"/>
  <c r="L847" i="21"/>
  <c r="H847" i="21"/>
  <c r="L846" i="21"/>
  <c r="H846" i="21"/>
  <c r="L845" i="21"/>
  <c r="H845" i="21"/>
  <c r="L844" i="21"/>
  <c r="L855" i="21" s="1"/>
  <c r="H844" i="21"/>
  <c r="H855" i="21" s="1"/>
  <c r="K840" i="21"/>
  <c r="J840" i="21"/>
  <c r="I840" i="21"/>
  <c r="G840" i="21"/>
  <c r="F840" i="21"/>
  <c r="E840" i="21"/>
  <c r="L839" i="21"/>
  <c r="H839" i="21"/>
  <c r="L838" i="21"/>
  <c r="H838" i="21"/>
  <c r="L837" i="21"/>
  <c r="H837" i="21"/>
  <c r="L836" i="21"/>
  <c r="H836" i="21"/>
  <c r="L835" i="21"/>
  <c r="H835" i="21"/>
  <c r="L834" i="21"/>
  <c r="H834" i="21"/>
  <c r="L833" i="21"/>
  <c r="H833" i="21"/>
  <c r="L832" i="21"/>
  <c r="H832" i="21"/>
  <c r="L831" i="21"/>
  <c r="H831" i="21"/>
  <c r="L830" i="21"/>
  <c r="H830" i="21"/>
  <c r="L829" i="21"/>
  <c r="L840" i="21" s="1"/>
  <c r="H829" i="21"/>
  <c r="H840" i="21" s="1"/>
  <c r="K825" i="21"/>
  <c r="J825" i="21"/>
  <c r="I825" i="21"/>
  <c r="G825" i="21"/>
  <c r="F825" i="21"/>
  <c r="E825" i="21"/>
  <c r="L824" i="21"/>
  <c r="H824" i="21"/>
  <c r="L823" i="21"/>
  <c r="H823" i="21"/>
  <c r="L822" i="21"/>
  <c r="H822" i="21"/>
  <c r="L821" i="21"/>
  <c r="H821" i="21"/>
  <c r="L820" i="21"/>
  <c r="H820" i="21"/>
  <c r="L819" i="21"/>
  <c r="H819" i="21"/>
  <c r="L818" i="21"/>
  <c r="H818" i="21"/>
  <c r="L817" i="21"/>
  <c r="H817" i="21"/>
  <c r="L816" i="21"/>
  <c r="H816" i="21"/>
  <c r="L815" i="21"/>
  <c r="H815" i="21"/>
  <c r="L814" i="21"/>
  <c r="L825" i="21" s="1"/>
  <c r="H814" i="21"/>
  <c r="H825" i="21" s="1"/>
  <c r="K810" i="21"/>
  <c r="J810" i="21"/>
  <c r="I810" i="21"/>
  <c r="G810" i="21"/>
  <c r="F810" i="21"/>
  <c r="E810" i="21"/>
  <c r="L809" i="21"/>
  <c r="H809" i="21"/>
  <c r="L808" i="21"/>
  <c r="H808" i="21"/>
  <c r="L807" i="21"/>
  <c r="H807" i="21"/>
  <c r="L806" i="21"/>
  <c r="H806" i="21"/>
  <c r="L805" i="21"/>
  <c r="H805" i="21"/>
  <c r="L804" i="21"/>
  <c r="H804" i="21"/>
  <c r="L803" i="21"/>
  <c r="H803" i="21"/>
  <c r="L802" i="21"/>
  <c r="H802" i="21"/>
  <c r="L801" i="21"/>
  <c r="H801" i="21"/>
  <c r="L800" i="21"/>
  <c r="H800" i="21"/>
  <c r="L799" i="21"/>
  <c r="L810" i="21" s="1"/>
  <c r="H799" i="21"/>
  <c r="H810" i="21" s="1"/>
  <c r="K795" i="21"/>
  <c r="J795" i="21"/>
  <c r="I795" i="21"/>
  <c r="G795" i="21"/>
  <c r="F795" i="21"/>
  <c r="E795" i="21"/>
  <c r="L794" i="21"/>
  <c r="H794" i="21"/>
  <c r="L793" i="21"/>
  <c r="H793" i="21"/>
  <c r="L792" i="21"/>
  <c r="H792" i="21"/>
  <c r="L791" i="21"/>
  <c r="H791" i="21"/>
  <c r="L790" i="21"/>
  <c r="H790" i="21"/>
  <c r="L789" i="21"/>
  <c r="H789" i="21"/>
  <c r="L788" i="21"/>
  <c r="H788" i="21"/>
  <c r="L787" i="21"/>
  <c r="H787" i="21"/>
  <c r="L786" i="21"/>
  <c r="H786" i="21"/>
  <c r="L785" i="21"/>
  <c r="H785" i="21"/>
  <c r="L784" i="21"/>
  <c r="L795" i="21" s="1"/>
  <c r="H784" i="21"/>
  <c r="H795" i="21" s="1"/>
  <c r="K780" i="21"/>
  <c r="J780" i="21"/>
  <c r="I780" i="21"/>
  <c r="I872" i="21" s="1"/>
  <c r="G780" i="21"/>
  <c r="F780" i="21"/>
  <c r="E780" i="21"/>
  <c r="L779" i="21"/>
  <c r="H779" i="21"/>
  <c r="L778" i="21"/>
  <c r="L777" i="21"/>
  <c r="H777" i="21"/>
  <c r="L776" i="21"/>
  <c r="H776" i="21"/>
  <c r="L775" i="21"/>
  <c r="H775" i="21"/>
  <c r="L774" i="21"/>
  <c r="H774" i="21"/>
  <c r="L773" i="21"/>
  <c r="H773" i="21"/>
  <c r="L772" i="21"/>
  <c r="H772" i="21"/>
  <c r="L771" i="21"/>
  <c r="H771" i="21"/>
  <c r="L770" i="21"/>
  <c r="H770" i="21"/>
  <c r="L769" i="21"/>
  <c r="H769" i="21"/>
  <c r="H780" i="21" s="1"/>
  <c r="K766" i="21"/>
  <c r="J766" i="21"/>
  <c r="I766" i="21"/>
  <c r="G766" i="21"/>
  <c r="F766" i="21"/>
  <c r="E766" i="21"/>
  <c r="L765" i="21"/>
  <c r="H765" i="21"/>
  <c r="L764" i="21"/>
  <c r="H764" i="21"/>
  <c r="L763" i="21"/>
  <c r="H763" i="21"/>
  <c r="L762" i="21"/>
  <c r="H762" i="21"/>
  <c r="L761" i="21"/>
  <c r="H761" i="21"/>
  <c r="L760" i="21"/>
  <c r="H760" i="21"/>
  <c r="L759" i="21"/>
  <c r="H759" i="21"/>
  <c r="L758" i="21"/>
  <c r="H758" i="21"/>
  <c r="L757" i="21"/>
  <c r="H757" i="21"/>
  <c r="L756" i="21"/>
  <c r="H756" i="21"/>
  <c r="L755" i="21"/>
  <c r="L766" i="21" s="1"/>
  <c r="H755" i="21"/>
  <c r="H766" i="21" s="1"/>
  <c r="K749" i="21"/>
  <c r="J749" i="21"/>
  <c r="I749" i="21"/>
  <c r="G749" i="21"/>
  <c r="F749" i="21"/>
  <c r="E749" i="21"/>
  <c r="L748" i="21"/>
  <c r="H748" i="21"/>
  <c r="L747" i="21"/>
  <c r="H747" i="21"/>
  <c r="L746" i="21"/>
  <c r="H746" i="21"/>
  <c r="L745" i="21"/>
  <c r="H745" i="21"/>
  <c r="L744" i="21"/>
  <c r="H744" i="21"/>
  <c r="L743" i="21"/>
  <c r="H743" i="21"/>
  <c r="L742" i="21"/>
  <c r="H742" i="21"/>
  <c r="L741" i="21"/>
  <c r="H741" i="21"/>
  <c r="L740" i="21"/>
  <c r="H740" i="21"/>
  <c r="L739" i="21"/>
  <c r="H739" i="21"/>
  <c r="L738" i="21"/>
  <c r="L749" i="21" s="1"/>
  <c r="H738" i="21"/>
  <c r="H749" i="21" s="1"/>
  <c r="K734" i="21"/>
  <c r="J734" i="21"/>
  <c r="I734" i="21"/>
  <c r="G734" i="21"/>
  <c r="F734" i="21"/>
  <c r="E734" i="21"/>
  <c r="L733" i="21"/>
  <c r="H733" i="21"/>
  <c r="L732" i="21"/>
  <c r="H732" i="21"/>
  <c r="L731" i="21"/>
  <c r="H731" i="21"/>
  <c r="L730" i="21"/>
  <c r="H730" i="21"/>
  <c r="L729" i="21"/>
  <c r="H729" i="21"/>
  <c r="L728" i="21"/>
  <c r="H728" i="21"/>
  <c r="L727" i="21"/>
  <c r="H727" i="21"/>
  <c r="L726" i="21"/>
  <c r="H726" i="21"/>
  <c r="L725" i="21"/>
  <c r="H725" i="21"/>
  <c r="L724" i="21"/>
  <c r="H724" i="21"/>
  <c r="L723" i="21"/>
  <c r="L734" i="21" s="1"/>
  <c r="H723" i="21"/>
  <c r="H734" i="21" s="1"/>
  <c r="K719" i="21"/>
  <c r="J719" i="21"/>
  <c r="I719" i="21"/>
  <c r="G719" i="21"/>
  <c r="F719" i="21"/>
  <c r="E719" i="21"/>
  <c r="L718" i="21"/>
  <c r="H718" i="21"/>
  <c r="L717" i="21"/>
  <c r="H717" i="21"/>
  <c r="L716" i="21"/>
  <c r="H716" i="21"/>
  <c r="L715" i="21"/>
  <c r="H715" i="21"/>
  <c r="L714" i="21"/>
  <c r="H714" i="21"/>
  <c r="L713" i="21"/>
  <c r="H713" i="21"/>
  <c r="L712" i="21"/>
  <c r="H712" i="21"/>
  <c r="L711" i="21"/>
  <c r="H711" i="21"/>
  <c r="L710" i="21"/>
  <c r="H710" i="21"/>
  <c r="L709" i="21"/>
  <c r="H709" i="21"/>
  <c r="L708" i="21"/>
  <c r="L719" i="21" s="1"/>
  <c r="H708" i="21"/>
  <c r="H719" i="21" s="1"/>
  <c r="K704" i="21"/>
  <c r="J704" i="21"/>
  <c r="I704" i="21"/>
  <c r="G704" i="21"/>
  <c r="F704" i="21"/>
  <c r="E704" i="21"/>
  <c r="L703" i="21"/>
  <c r="H703" i="21"/>
  <c r="L702" i="21"/>
  <c r="H702" i="21"/>
  <c r="L701" i="21"/>
  <c r="H701" i="21"/>
  <c r="L700" i="21"/>
  <c r="H700" i="21"/>
  <c r="L699" i="21"/>
  <c r="H699" i="21"/>
  <c r="L698" i="21"/>
  <c r="H698" i="21"/>
  <c r="L697" i="21"/>
  <c r="H697" i="21"/>
  <c r="L696" i="21"/>
  <c r="H696" i="21"/>
  <c r="L695" i="21"/>
  <c r="H695" i="21"/>
  <c r="L694" i="21"/>
  <c r="H694" i="21"/>
  <c r="L693" i="21"/>
  <c r="L704" i="21" s="1"/>
  <c r="H693" i="21"/>
  <c r="H704" i="21" s="1"/>
  <c r="K689" i="21"/>
  <c r="J689" i="21"/>
  <c r="I689" i="21"/>
  <c r="G689" i="21"/>
  <c r="F689" i="21"/>
  <c r="E689" i="21"/>
  <c r="L688" i="21"/>
  <c r="H688" i="21"/>
  <c r="L687" i="21"/>
  <c r="H687" i="21"/>
  <c r="L686" i="21"/>
  <c r="H686" i="21"/>
  <c r="L685" i="21"/>
  <c r="H685" i="21"/>
  <c r="L684" i="21"/>
  <c r="H684" i="21"/>
  <c r="L683" i="21"/>
  <c r="H683" i="21"/>
  <c r="L682" i="21"/>
  <c r="H682" i="21"/>
  <c r="L681" i="21"/>
  <c r="H681" i="21"/>
  <c r="L680" i="21"/>
  <c r="H680" i="21"/>
  <c r="L679" i="21"/>
  <c r="H679" i="21"/>
  <c r="L678" i="21"/>
  <c r="L689" i="21" s="1"/>
  <c r="H678" i="21"/>
  <c r="H689" i="21" s="1"/>
  <c r="K674" i="21"/>
  <c r="J674" i="21"/>
  <c r="I674" i="21"/>
  <c r="G674" i="21"/>
  <c r="F674" i="21"/>
  <c r="E674" i="21"/>
  <c r="L673" i="21"/>
  <c r="H673" i="21"/>
  <c r="L672" i="21"/>
  <c r="H672" i="21"/>
  <c r="L671" i="21"/>
  <c r="H671" i="21"/>
  <c r="L670" i="21"/>
  <c r="H670" i="21"/>
  <c r="L669" i="21"/>
  <c r="H669" i="21"/>
  <c r="L668" i="21"/>
  <c r="H668" i="21"/>
  <c r="L667" i="21"/>
  <c r="H667" i="21"/>
  <c r="L666" i="21"/>
  <c r="H666" i="21"/>
  <c r="L665" i="21"/>
  <c r="H665" i="21"/>
  <c r="L664" i="21"/>
  <c r="H664" i="21"/>
  <c r="L663" i="21"/>
  <c r="L674" i="21" s="1"/>
  <c r="H663" i="21"/>
  <c r="H674" i="21" s="1"/>
  <c r="K659" i="21"/>
  <c r="J659" i="21"/>
  <c r="I659" i="21"/>
  <c r="G659" i="21"/>
  <c r="F659" i="21"/>
  <c r="E659" i="21"/>
  <c r="L658" i="21"/>
  <c r="H658" i="21"/>
  <c r="L657" i="21"/>
  <c r="H657" i="21"/>
  <c r="L656" i="21"/>
  <c r="H656" i="21"/>
  <c r="L655" i="21"/>
  <c r="H655" i="21"/>
  <c r="L654" i="21"/>
  <c r="H654" i="21"/>
  <c r="L653" i="21"/>
  <c r="H653" i="21"/>
  <c r="L652" i="21"/>
  <c r="H652" i="21"/>
  <c r="L651" i="21"/>
  <c r="H651" i="21"/>
  <c r="L650" i="21"/>
  <c r="H650" i="21"/>
  <c r="L649" i="21"/>
  <c r="H649" i="21"/>
  <c r="L648" i="21"/>
  <c r="L659" i="21" s="1"/>
  <c r="H648" i="21"/>
  <c r="H659" i="21" s="1"/>
  <c r="K644" i="21"/>
  <c r="J644" i="21"/>
  <c r="I644" i="21"/>
  <c r="G644" i="21"/>
  <c r="F644" i="21"/>
  <c r="E644" i="21"/>
  <c r="L643" i="21"/>
  <c r="H643" i="21"/>
  <c r="L642" i="21"/>
  <c r="H642" i="21"/>
  <c r="L641" i="21"/>
  <c r="H641" i="21"/>
  <c r="L640" i="21"/>
  <c r="H640" i="21"/>
  <c r="L639" i="21"/>
  <c r="H639" i="21"/>
  <c r="L638" i="21"/>
  <c r="H638" i="21"/>
  <c r="L637" i="21"/>
  <c r="H637" i="21"/>
  <c r="L636" i="21"/>
  <c r="H636" i="21"/>
  <c r="L635" i="21"/>
  <c r="H635" i="21"/>
  <c r="L634" i="21"/>
  <c r="H634" i="21"/>
  <c r="L633" i="21"/>
  <c r="L644" i="21" s="1"/>
  <c r="H633" i="21"/>
  <c r="H644" i="21" s="1"/>
  <c r="K629" i="21"/>
  <c r="J629" i="21"/>
  <c r="I629" i="21"/>
  <c r="G629" i="21"/>
  <c r="F629" i="21"/>
  <c r="E629" i="21"/>
  <c r="L628" i="21"/>
  <c r="H628" i="21"/>
  <c r="L627" i="21"/>
  <c r="H627" i="21"/>
  <c r="L626" i="21"/>
  <c r="H626" i="21"/>
  <c r="L625" i="21"/>
  <c r="H625" i="21"/>
  <c r="L624" i="21"/>
  <c r="H624" i="21"/>
  <c r="L623" i="21"/>
  <c r="H623" i="21"/>
  <c r="L622" i="21"/>
  <c r="H622" i="21"/>
  <c r="L621" i="21"/>
  <c r="H621" i="21"/>
  <c r="L620" i="21"/>
  <c r="H620" i="21"/>
  <c r="L619" i="21"/>
  <c r="H619" i="21"/>
  <c r="L618" i="21"/>
  <c r="H618" i="21"/>
  <c r="K614" i="21"/>
  <c r="J614" i="21"/>
  <c r="I614" i="21"/>
  <c r="G614" i="21"/>
  <c r="F614" i="21"/>
  <c r="E614" i="21"/>
  <c r="L613" i="21"/>
  <c r="H613" i="21"/>
  <c r="L612" i="21"/>
  <c r="H612" i="21"/>
  <c r="L611" i="21"/>
  <c r="H611" i="21"/>
  <c r="L610" i="21"/>
  <c r="H610" i="21"/>
  <c r="L609" i="21"/>
  <c r="H609" i="21"/>
  <c r="L608" i="21"/>
  <c r="H608" i="21"/>
  <c r="L607" i="21"/>
  <c r="H607" i="21"/>
  <c r="L606" i="21"/>
  <c r="H606" i="21"/>
  <c r="L605" i="21"/>
  <c r="H605" i="21"/>
  <c r="L604" i="21"/>
  <c r="H604" i="21"/>
  <c r="L603" i="21"/>
  <c r="L614" i="21" s="1"/>
  <c r="H603" i="21"/>
  <c r="H614" i="21" s="1"/>
  <c r="K597" i="21"/>
  <c r="J597" i="21"/>
  <c r="I597" i="21"/>
  <c r="G597" i="21"/>
  <c r="F597" i="21"/>
  <c r="E597" i="21"/>
  <c r="L596" i="21"/>
  <c r="H596" i="21"/>
  <c r="L595" i="21"/>
  <c r="H595" i="21"/>
  <c r="L594" i="21"/>
  <c r="H594" i="21"/>
  <c r="L593" i="21"/>
  <c r="H593" i="21"/>
  <c r="L592" i="21"/>
  <c r="H592" i="21"/>
  <c r="L591" i="21"/>
  <c r="H591" i="21"/>
  <c r="L590" i="21"/>
  <c r="H590" i="21"/>
  <c r="L589" i="21"/>
  <c r="H589" i="21"/>
  <c r="L588" i="21"/>
  <c r="H588" i="21"/>
  <c r="L587" i="21"/>
  <c r="H587" i="21"/>
  <c r="L586" i="21"/>
  <c r="L597" i="21" s="1"/>
  <c r="H586" i="21"/>
  <c r="H597" i="21" s="1"/>
  <c r="K582" i="21"/>
  <c r="J582" i="21"/>
  <c r="I582" i="21"/>
  <c r="G582" i="21"/>
  <c r="F582" i="21"/>
  <c r="E582" i="21"/>
  <c r="L581" i="21"/>
  <c r="H581" i="21"/>
  <c r="L580" i="21"/>
  <c r="H580" i="21"/>
  <c r="L579" i="21"/>
  <c r="H579" i="21"/>
  <c r="L578" i="21"/>
  <c r="H578" i="21"/>
  <c r="L577" i="21"/>
  <c r="H577" i="21"/>
  <c r="L576" i="21"/>
  <c r="H576" i="21"/>
  <c r="L575" i="21"/>
  <c r="H575" i="21"/>
  <c r="L574" i="21"/>
  <c r="H574" i="21"/>
  <c r="L573" i="21"/>
  <c r="H573" i="21"/>
  <c r="L572" i="21"/>
  <c r="H572" i="21"/>
  <c r="L571" i="21"/>
  <c r="L582" i="21" s="1"/>
  <c r="H571" i="21"/>
  <c r="H582" i="21" s="1"/>
  <c r="K567" i="21"/>
  <c r="J567" i="21"/>
  <c r="I567" i="21"/>
  <c r="G567" i="21"/>
  <c r="F567" i="21"/>
  <c r="E567" i="21"/>
  <c r="L566" i="21"/>
  <c r="H566" i="21"/>
  <c r="L565" i="21"/>
  <c r="H565" i="21"/>
  <c r="L564" i="21"/>
  <c r="H564" i="21"/>
  <c r="L563" i="21"/>
  <c r="H563" i="21"/>
  <c r="L562" i="21"/>
  <c r="H562" i="21"/>
  <c r="L561" i="21"/>
  <c r="H561" i="21"/>
  <c r="L560" i="21"/>
  <c r="H560" i="21"/>
  <c r="L559" i="21"/>
  <c r="H559" i="21"/>
  <c r="L558" i="21"/>
  <c r="H558" i="21"/>
  <c r="L557" i="21"/>
  <c r="H557" i="21"/>
  <c r="L556" i="21"/>
  <c r="L567" i="21" s="1"/>
  <c r="H556" i="21"/>
  <c r="H567" i="21" s="1"/>
  <c r="K552" i="21"/>
  <c r="J552" i="21"/>
  <c r="I552" i="21"/>
  <c r="G552" i="21"/>
  <c r="F552" i="21"/>
  <c r="E552" i="21"/>
  <c r="L551" i="21"/>
  <c r="H551" i="21"/>
  <c r="L550" i="21"/>
  <c r="H550" i="21"/>
  <c r="L549" i="21"/>
  <c r="H549" i="21"/>
  <c r="L548" i="21"/>
  <c r="H548" i="21"/>
  <c r="L547" i="21"/>
  <c r="H547" i="21"/>
  <c r="L546" i="21"/>
  <c r="H546" i="21"/>
  <c r="L545" i="21"/>
  <c r="H545" i="21"/>
  <c r="L544" i="21"/>
  <c r="H544" i="21"/>
  <c r="L543" i="21"/>
  <c r="H543" i="21"/>
  <c r="L542" i="21"/>
  <c r="H542" i="21"/>
  <c r="L541" i="21"/>
  <c r="L552" i="21" s="1"/>
  <c r="H541" i="21"/>
  <c r="H552" i="21" s="1"/>
  <c r="K537" i="21"/>
  <c r="J537" i="21"/>
  <c r="I537" i="21"/>
  <c r="G537" i="21"/>
  <c r="F537" i="21"/>
  <c r="E537" i="21"/>
  <c r="L536" i="21"/>
  <c r="H536" i="21"/>
  <c r="L535" i="21"/>
  <c r="H535" i="21"/>
  <c r="L534" i="21"/>
  <c r="H534" i="21"/>
  <c r="L533" i="21"/>
  <c r="H533" i="21"/>
  <c r="L532" i="21"/>
  <c r="H532" i="21"/>
  <c r="L531" i="21"/>
  <c r="H531" i="21"/>
  <c r="L530" i="21"/>
  <c r="H530" i="21"/>
  <c r="L529" i="21"/>
  <c r="H529" i="21"/>
  <c r="L528" i="21"/>
  <c r="H528" i="21"/>
  <c r="L527" i="21"/>
  <c r="H527" i="21"/>
  <c r="L526" i="21"/>
  <c r="L537" i="21" s="1"/>
  <c r="H526" i="21"/>
  <c r="H537" i="21" s="1"/>
  <c r="K522" i="21"/>
  <c r="J522" i="21"/>
  <c r="I522" i="21"/>
  <c r="G522" i="21"/>
  <c r="F522" i="21"/>
  <c r="E522" i="21"/>
  <c r="L521" i="21"/>
  <c r="H521" i="21"/>
  <c r="L520" i="21"/>
  <c r="H520" i="21"/>
  <c r="L519" i="21"/>
  <c r="H519" i="21"/>
  <c r="L518" i="21"/>
  <c r="H518" i="21"/>
  <c r="L517" i="21"/>
  <c r="H517" i="21"/>
  <c r="L516" i="21"/>
  <c r="H516" i="21"/>
  <c r="L515" i="21"/>
  <c r="H515" i="21"/>
  <c r="L514" i="21"/>
  <c r="H514" i="21"/>
  <c r="L513" i="21"/>
  <c r="H513" i="21"/>
  <c r="L512" i="21"/>
  <c r="H512" i="21"/>
  <c r="L511" i="21"/>
  <c r="L522" i="21" s="1"/>
  <c r="H511" i="21"/>
  <c r="H522" i="21" s="1"/>
  <c r="K507" i="21"/>
  <c r="J507" i="21"/>
  <c r="I507" i="21"/>
  <c r="G507" i="21"/>
  <c r="F507" i="21"/>
  <c r="E507" i="21"/>
  <c r="L506" i="21"/>
  <c r="H506" i="21"/>
  <c r="L505" i="21"/>
  <c r="H505" i="21"/>
  <c r="L504" i="21"/>
  <c r="H504" i="21"/>
  <c r="L503" i="21"/>
  <c r="H503" i="21"/>
  <c r="L502" i="21"/>
  <c r="H502" i="21"/>
  <c r="L501" i="21"/>
  <c r="H501" i="21"/>
  <c r="L500" i="21"/>
  <c r="H500" i="21"/>
  <c r="L499" i="21"/>
  <c r="H499" i="21"/>
  <c r="L498" i="21"/>
  <c r="H498" i="21"/>
  <c r="L497" i="21"/>
  <c r="H497" i="21"/>
  <c r="L496" i="21"/>
  <c r="H496" i="21"/>
  <c r="K492" i="21"/>
  <c r="J492" i="21"/>
  <c r="I492" i="21"/>
  <c r="G492" i="21"/>
  <c r="F492" i="21"/>
  <c r="E492" i="21"/>
  <c r="L491" i="21"/>
  <c r="H491" i="21"/>
  <c r="L490" i="21"/>
  <c r="H490" i="21"/>
  <c r="L489" i="21"/>
  <c r="H489" i="21"/>
  <c r="L488" i="21"/>
  <c r="H488" i="21"/>
  <c r="L487" i="21"/>
  <c r="H487" i="21"/>
  <c r="L486" i="21"/>
  <c r="H486" i="21"/>
  <c r="L485" i="21"/>
  <c r="H485" i="21"/>
  <c r="L484" i="21"/>
  <c r="H484" i="21"/>
  <c r="L483" i="21"/>
  <c r="H483" i="21"/>
  <c r="L482" i="21"/>
  <c r="H482" i="21"/>
  <c r="L481" i="21"/>
  <c r="L492" i="21" s="1"/>
  <c r="H481" i="21"/>
  <c r="H492" i="21" s="1"/>
  <c r="K477" i="21"/>
  <c r="K599" i="21" s="1"/>
  <c r="J477" i="21"/>
  <c r="J599" i="21" s="1"/>
  <c r="I477" i="21"/>
  <c r="I599" i="21" s="1"/>
  <c r="G477" i="21"/>
  <c r="G599" i="21" s="1"/>
  <c r="F477" i="21"/>
  <c r="F599" i="21" s="1"/>
  <c r="E477" i="21"/>
  <c r="E599" i="21" s="1"/>
  <c r="L476" i="21"/>
  <c r="H476" i="21"/>
  <c r="L475" i="21"/>
  <c r="H475" i="21"/>
  <c r="L474" i="21"/>
  <c r="H474" i="21"/>
  <c r="L473" i="21"/>
  <c r="H473" i="21"/>
  <c r="L472" i="21"/>
  <c r="H472" i="21"/>
  <c r="L471" i="21"/>
  <c r="H471" i="21"/>
  <c r="L470" i="21"/>
  <c r="H470" i="21"/>
  <c r="L469" i="21"/>
  <c r="H469" i="21"/>
  <c r="L468" i="21"/>
  <c r="H468" i="21"/>
  <c r="L467" i="21"/>
  <c r="H467" i="21"/>
  <c r="L466" i="21"/>
  <c r="L477" i="21" s="1"/>
  <c r="H466" i="21"/>
  <c r="H477" i="21" s="1"/>
  <c r="K462" i="21"/>
  <c r="J462" i="21"/>
  <c r="I462" i="21"/>
  <c r="G462" i="21"/>
  <c r="F462" i="21"/>
  <c r="E462" i="21"/>
  <c r="L461" i="21"/>
  <c r="H461" i="21"/>
  <c r="L460" i="21"/>
  <c r="H460" i="21"/>
  <c r="L459" i="21"/>
  <c r="H459" i="21"/>
  <c r="L458" i="21"/>
  <c r="H458" i="21"/>
  <c r="L457" i="21"/>
  <c r="H457" i="21"/>
  <c r="L456" i="21"/>
  <c r="H456" i="21"/>
  <c r="L455" i="21"/>
  <c r="H455" i="21"/>
  <c r="L454" i="21"/>
  <c r="H454" i="21"/>
  <c r="L453" i="21"/>
  <c r="H453" i="21"/>
  <c r="L452" i="21"/>
  <c r="H452" i="21"/>
  <c r="L451" i="21"/>
  <c r="L462" i="21" s="1"/>
  <c r="H451" i="21"/>
  <c r="H462" i="21" s="1"/>
  <c r="K446" i="21"/>
  <c r="J446" i="21"/>
  <c r="I446" i="21"/>
  <c r="G446" i="21"/>
  <c r="F446" i="21"/>
  <c r="E446" i="21"/>
  <c r="L445" i="21"/>
  <c r="H445" i="21"/>
  <c r="L444" i="21"/>
  <c r="H444" i="21"/>
  <c r="L443" i="21"/>
  <c r="H443" i="21"/>
  <c r="L442" i="21"/>
  <c r="H442" i="21"/>
  <c r="L441" i="21"/>
  <c r="H441" i="21"/>
  <c r="L440" i="21"/>
  <c r="H440" i="21"/>
  <c r="L439" i="21"/>
  <c r="H439" i="21"/>
  <c r="L438" i="21"/>
  <c r="H438" i="21"/>
  <c r="L437" i="21"/>
  <c r="H437" i="21"/>
  <c r="L436" i="21"/>
  <c r="H436" i="21"/>
  <c r="L435" i="21"/>
  <c r="L446" i="21" s="1"/>
  <c r="H435" i="21"/>
  <c r="H446" i="21" s="1"/>
  <c r="K431" i="21"/>
  <c r="J431" i="21"/>
  <c r="I431" i="21"/>
  <c r="G431" i="21"/>
  <c r="F431" i="21"/>
  <c r="E431" i="21"/>
  <c r="L430" i="21"/>
  <c r="H430" i="21"/>
  <c r="L429" i="21"/>
  <c r="H429" i="21"/>
  <c r="L428" i="21"/>
  <c r="H428" i="21"/>
  <c r="L427" i="21"/>
  <c r="H427" i="21"/>
  <c r="L426" i="21"/>
  <c r="H426" i="21"/>
  <c r="L425" i="21"/>
  <c r="H425" i="21"/>
  <c r="L424" i="21"/>
  <c r="H424" i="21"/>
  <c r="L423" i="21"/>
  <c r="H423" i="21"/>
  <c r="L422" i="21"/>
  <c r="H422" i="21"/>
  <c r="L421" i="21"/>
  <c r="H421" i="21"/>
  <c r="L420" i="21"/>
  <c r="L431" i="21" s="1"/>
  <c r="H420" i="21"/>
  <c r="H431" i="21" s="1"/>
  <c r="K416" i="21"/>
  <c r="J416" i="21"/>
  <c r="I416" i="21"/>
  <c r="G416" i="21"/>
  <c r="F416" i="21"/>
  <c r="E416" i="21"/>
  <c r="L415" i="21"/>
  <c r="H415" i="21"/>
  <c r="L414" i="21"/>
  <c r="H414" i="21"/>
  <c r="L413" i="21"/>
  <c r="H413" i="21"/>
  <c r="L412" i="21"/>
  <c r="H412" i="21"/>
  <c r="L411" i="21"/>
  <c r="H411" i="21"/>
  <c r="L410" i="21"/>
  <c r="H410" i="21"/>
  <c r="L409" i="21"/>
  <c r="H409" i="21"/>
  <c r="L408" i="21"/>
  <c r="H408" i="21"/>
  <c r="L407" i="21"/>
  <c r="H407" i="21"/>
  <c r="L406" i="21"/>
  <c r="H406" i="21"/>
  <c r="L405" i="21"/>
  <c r="L416" i="21" s="1"/>
  <c r="H405" i="21"/>
  <c r="H416" i="21" s="1"/>
  <c r="K401" i="21"/>
  <c r="J401" i="21"/>
  <c r="I401" i="21"/>
  <c r="G401" i="21"/>
  <c r="F401" i="21"/>
  <c r="E401" i="21"/>
  <c r="L400" i="21"/>
  <c r="H400" i="21"/>
  <c r="L399" i="21"/>
  <c r="H399" i="21"/>
  <c r="L398" i="21"/>
  <c r="H398" i="21"/>
  <c r="L397" i="21"/>
  <c r="H397" i="21"/>
  <c r="L396" i="21"/>
  <c r="H396" i="21"/>
  <c r="L395" i="21"/>
  <c r="H395" i="21"/>
  <c r="L394" i="21"/>
  <c r="H394" i="21"/>
  <c r="L393" i="21"/>
  <c r="H393" i="21"/>
  <c r="L392" i="21"/>
  <c r="H392" i="21"/>
  <c r="L391" i="21"/>
  <c r="H391" i="21"/>
  <c r="L390" i="21"/>
  <c r="L401" i="21" s="1"/>
  <c r="H390" i="21"/>
  <c r="H401" i="21" s="1"/>
  <c r="K386" i="21"/>
  <c r="J386" i="21"/>
  <c r="I386" i="21"/>
  <c r="G386" i="21"/>
  <c r="F386" i="21"/>
  <c r="E386" i="21"/>
  <c r="L385" i="21"/>
  <c r="H385" i="21"/>
  <c r="L384" i="21"/>
  <c r="H384" i="21"/>
  <c r="L383" i="21"/>
  <c r="H383" i="21"/>
  <c r="L382" i="21"/>
  <c r="H382" i="21"/>
  <c r="L381" i="21"/>
  <c r="H381" i="21"/>
  <c r="L380" i="21"/>
  <c r="H380" i="21"/>
  <c r="L379" i="21"/>
  <c r="H379" i="21"/>
  <c r="L378" i="21"/>
  <c r="H378" i="21"/>
  <c r="L377" i="21"/>
  <c r="H377" i="21"/>
  <c r="L376" i="21"/>
  <c r="H376" i="21"/>
  <c r="L375" i="21"/>
  <c r="H375" i="21"/>
  <c r="K371" i="21"/>
  <c r="J371" i="21"/>
  <c r="I371" i="21"/>
  <c r="G371" i="21"/>
  <c r="F371" i="21"/>
  <c r="E371" i="21"/>
  <c r="L370" i="21"/>
  <c r="H370" i="21"/>
  <c r="L369" i="21"/>
  <c r="H369" i="21"/>
  <c r="L368" i="21"/>
  <c r="H368" i="21"/>
  <c r="L367" i="21"/>
  <c r="H367" i="21"/>
  <c r="L366" i="21"/>
  <c r="H366" i="21"/>
  <c r="L365" i="21"/>
  <c r="H365" i="21"/>
  <c r="L364" i="21"/>
  <c r="H364" i="21"/>
  <c r="L363" i="21"/>
  <c r="H363" i="21"/>
  <c r="L362" i="21"/>
  <c r="H362" i="21"/>
  <c r="L361" i="21"/>
  <c r="H361" i="21"/>
  <c r="L360" i="21"/>
  <c r="L371" i="21" s="1"/>
  <c r="H360" i="21"/>
  <c r="H371" i="21" s="1"/>
  <c r="K356" i="21"/>
  <c r="J356" i="21"/>
  <c r="I356" i="21"/>
  <c r="G356" i="21"/>
  <c r="F356" i="21"/>
  <c r="E356" i="21"/>
  <c r="L355" i="21"/>
  <c r="H355" i="21"/>
  <c r="L354" i="21"/>
  <c r="H354" i="21"/>
  <c r="L353" i="21"/>
  <c r="H353" i="21"/>
  <c r="L352" i="21"/>
  <c r="H352" i="21"/>
  <c r="L351" i="21"/>
  <c r="H351" i="21"/>
  <c r="L350" i="21"/>
  <c r="H350" i="21"/>
  <c r="L349" i="21"/>
  <c r="H349" i="21"/>
  <c r="L348" i="21"/>
  <c r="H348" i="21"/>
  <c r="L347" i="21"/>
  <c r="H347" i="21"/>
  <c r="L346" i="21"/>
  <c r="H346" i="21"/>
  <c r="L345" i="21"/>
  <c r="L356" i="21" s="1"/>
  <c r="H345" i="21"/>
  <c r="H356" i="21" s="1"/>
  <c r="K341" i="21"/>
  <c r="J341" i="21"/>
  <c r="I341" i="21"/>
  <c r="G341" i="21"/>
  <c r="F341" i="21"/>
  <c r="E341" i="21"/>
  <c r="L340" i="21"/>
  <c r="H340" i="21"/>
  <c r="L339" i="21"/>
  <c r="H339" i="21"/>
  <c r="L338" i="21"/>
  <c r="H338" i="21"/>
  <c r="L337" i="21"/>
  <c r="H337" i="21"/>
  <c r="L336" i="21"/>
  <c r="H336" i="21"/>
  <c r="L335" i="21"/>
  <c r="H335" i="21"/>
  <c r="L334" i="21"/>
  <c r="H334" i="21"/>
  <c r="L333" i="21"/>
  <c r="H333" i="21"/>
  <c r="L332" i="21"/>
  <c r="H332" i="21"/>
  <c r="L331" i="21"/>
  <c r="H331" i="21"/>
  <c r="L330" i="21"/>
  <c r="H330" i="21"/>
  <c r="K326" i="21"/>
  <c r="J326" i="21"/>
  <c r="I326" i="21"/>
  <c r="G326" i="21"/>
  <c r="F326" i="21"/>
  <c r="E326" i="21"/>
  <c r="L325" i="21"/>
  <c r="H325" i="21"/>
  <c r="L324" i="21"/>
  <c r="H324" i="21"/>
  <c r="L323" i="21"/>
  <c r="H323" i="21"/>
  <c r="L322" i="21"/>
  <c r="H322" i="21"/>
  <c r="L321" i="21"/>
  <c r="H321" i="21"/>
  <c r="L320" i="21"/>
  <c r="H320" i="21"/>
  <c r="L319" i="21"/>
  <c r="H319" i="21"/>
  <c r="L318" i="21"/>
  <c r="H318" i="21"/>
  <c r="L317" i="21"/>
  <c r="H317" i="21"/>
  <c r="L316" i="21"/>
  <c r="H316" i="21"/>
  <c r="L315" i="21"/>
  <c r="L326" i="21" s="1"/>
  <c r="H315" i="21"/>
  <c r="H326" i="21" s="1"/>
  <c r="K311" i="21"/>
  <c r="J311" i="21"/>
  <c r="L311" i="21" s="1"/>
  <c r="I311" i="21"/>
  <c r="G311" i="21"/>
  <c r="F311" i="21"/>
  <c r="E311" i="21"/>
  <c r="L310" i="21"/>
  <c r="H310" i="21"/>
  <c r="L309" i="21"/>
  <c r="H309" i="21"/>
  <c r="L308" i="21"/>
  <c r="H308" i="21"/>
  <c r="L307" i="21"/>
  <c r="H307" i="21"/>
  <c r="L306" i="21"/>
  <c r="H306" i="21"/>
  <c r="L305" i="21"/>
  <c r="H305" i="21"/>
  <c r="L304" i="21"/>
  <c r="H304" i="21"/>
  <c r="L303" i="21"/>
  <c r="H303" i="21"/>
  <c r="L302" i="21"/>
  <c r="H302" i="21"/>
  <c r="L301" i="21"/>
  <c r="H301" i="21"/>
  <c r="L300" i="21"/>
  <c r="H300" i="21"/>
  <c r="K295" i="21"/>
  <c r="J295" i="21"/>
  <c r="I295" i="21"/>
  <c r="G295" i="21"/>
  <c r="F295" i="21"/>
  <c r="E295" i="21"/>
  <c r="L294" i="21"/>
  <c r="H294" i="21"/>
  <c r="L293" i="21"/>
  <c r="H293" i="21"/>
  <c r="L292" i="21"/>
  <c r="H292" i="21"/>
  <c r="L291" i="21"/>
  <c r="H291" i="21"/>
  <c r="L290" i="21"/>
  <c r="H290" i="21"/>
  <c r="L289" i="21"/>
  <c r="H289" i="21"/>
  <c r="L288" i="21"/>
  <c r="H288" i="21"/>
  <c r="L287" i="21"/>
  <c r="H287" i="21"/>
  <c r="L286" i="21"/>
  <c r="H286" i="21"/>
  <c r="L285" i="21"/>
  <c r="H285" i="21"/>
  <c r="L284" i="21"/>
  <c r="H284" i="21"/>
  <c r="K280" i="21"/>
  <c r="J280" i="21"/>
  <c r="I280" i="21"/>
  <c r="G280" i="21"/>
  <c r="F280" i="21"/>
  <c r="E280" i="21"/>
  <c r="L279" i="21"/>
  <c r="H279" i="21"/>
  <c r="L278" i="21"/>
  <c r="H278" i="21"/>
  <c r="L277" i="21"/>
  <c r="H277" i="21"/>
  <c r="L276" i="21"/>
  <c r="H276" i="21"/>
  <c r="L275" i="21"/>
  <c r="H275" i="21"/>
  <c r="L274" i="21"/>
  <c r="H274" i="21"/>
  <c r="L273" i="21"/>
  <c r="H273" i="21"/>
  <c r="L272" i="21"/>
  <c r="H272" i="21"/>
  <c r="L271" i="21"/>
  <c r="H271" i="21"/>
  <c r="L270" i="21"/>
  <c r="H270" i="21"/>
  <c r="L269" i="21"/>
  <c r="L280" i="21" s="1"/>
  <c r="H269" i="21"/>
  <c r="H280" i="21" s="1"/>
  <c r="K264" i="21"/>
  <c r="J264" i="21"/>
  <c r="I264" i="21"/>
  <c r="G264" i="21"/>
  <c r="F264" i="21"/>
  <c r="E264" i="21"/>
  <c r="L263" i="21"/>
  <c r="H263" i="21"/>
  <c r="L262" i="21"/>
  <c r="H262" i="21"/>
  <c r="L261" i="21"/>
  <c r="H261" i="21"/>
  <c r="L260" i="21"/>
  <c r="H260" i="21"/>
  <c r="L259" i="21"/>
  <c r="H259" i="21"/>
  <c r="L258" i="21"/>
  <c r="H258" i="21"/>
  <c r="L257" i="21"/>
  <c r="H257" i="21"/>
  <c r="L256" i="21"/>
  <c r="H256" i="21"/>
  <c r="L255" i="21"/>
  <c r="H255" i="21"/>
  <c r="L254" i="21"/>
  <c r="H254" i="21"/>
  <c r="L253" i="21"/>
  <c r="L264" i="21" s="1"/>
  <c r="H253" i="21"/>
  <c r="H264" i="21" s="1"/>
  <c r="K250" i="21"/>
  <c r="J250" i="21"/>
  <c r="I250" i="21"/>
  <c r="G250" i="21"/>
  <c r="F250" i="21"/>
  <c r="E250" i="21"/>
  <c r="L249" i="21"/>
  <c r="H249" i="21"/>
  <c r="L248" i="21"/>
  <c r="H248" i="21"/>
  <c r="L247" i="21"/>
  <c r="H247" i="21"/>
  <c r="L246" i="21"/>
  <c r="H246" i="21"/>
  <c r="L245" i="21"/>
  <c r="H245" i="21"/>
  <c r="L244" i="21"/>
  <c r="H244" i="21"/>
  <c r="L243" i="21"/>
  <c r="H243" i="21"/>
  <c r="L242" i="21"/>
  <c r="H242" i="21"/>
  <c r="L241" i="21"/>
  <c r="H241" i="21"/>
  <c r="L240" i="21"/>
  <c r="H240" i="21"/>
  <c r="L239" i="21"/>
  <c r="H239" i="21"/>
  <c r="K235" i="21"/>
  <c r="J235" i="21"/>
  <c r="I235" i="21"/>
  <c r="G235" i="21"/>
  <c r="F235" i="21"/>
  <c r="E235" i="21"/>
  <c r="L234" i="21"/>
  <c r="H234" i="21"/>
  <c r="L233" i="21"/>
  <c r="H233" i="21"/>
  <c r="L232" i="21"/>
  <c r="H232" i="21"/>
  <c r="L231" i="21"/>
  <c r="H231" i="21"/>
  <c r="L230" i="21"/>
  <c r="H230" i="21"/>
  <c r="L229" i="21"/>
  <c r="H229" i="21"/>
  <c r="L228" i="21"/>
  <c r="H228" i="21"/>
  <c r="L227" i="21"/>
  <c r="H227" i="21"/>
  <c r="L226" i="21"/>
  <c r="H226" i="21"/>
  <c r="L225" i="21"/>
  <c r="H225" i="21"/>
  <c r="L224" i="21"/>
  <c r="H224" i="21"/>
  <c r="K220" i="21"/>
  <c r="J220" i="21"/>
  <c r="I220" i="21"/>
  <c r="G220" i="21"/>
  <c r="F220" i="21"/>
  <c r="E220" i="21"/>
  <c r="L219" i="21"/>
  <c r="H219" i="21"/>
  <c r="L218" i="21"/>
  <c r="H218" i="21"/>
  <c r="L217" i="21"/>
  <c r="H217" i="21"/>
  <c r="L216" i="21"/>
  <c r="H216" i="21"/>
  <c r="L215" i="21"/>
  <c r="H215" i="21"/>
  <c r="L213" i="21"/>
  <c r="H213" i="21"/>
  <c r="L212" i="21"/>
  <c r="H212" i="21"/>
  <c r="L211" i="21"/>
  <c r="H211" i="21"/>
  <c r="L210" i="21"/>
  <c r="H210" i="21"/>
  <c r="L209" i="21"/>
  <c r="H209" i="21"/>
  <c r="K205" i="21"/>
  <c r="J205" i="21"/>
  <c r="I205" i="21"/>
  <c r="G205" i="21"/>
  <c r="F205" i="21"/>
  <c r="E205" i="21"/>
  <c r="L204" i="21"/>
  <c r="H204" i="21"/>
  <c r="L203" i="21"/>
  <c r="H203" i="21"/>
  <c r="L202" i="21"/>
  <c r="H202" i="21"/>
  <c r="L201" i="21"/>
  <c r="H201" i="21"/>
  <c r="L200" i="21"/>
  <c r="H200" i="21"/>
  <c r="L199" i="21"/>
  <c r="H199" i="21"/>
  <c r="L198" i="21"/>
  <c r="H198" i="21"/>
  <c r="L197" i="21"/>
  <c r="H197" i="21"/>
  <c r="L196" i="21"/>
  <c r="H196" i="21"/>
  <c r="L195" i="21"/>
  <c r="H195" i="21"/>
  <c r="L194" i="21"/>
  <c r="L205" i="21" s="1"/>
  <c r="H194" i="21"/>
  <c r="H205" i="21" s="1"/>
  <c r="K190" i="21"/>
  <c r="J190" i="21"/>
  <c r="I190" i="21"/>
  <c r="G190" i="21"/>
  <c r="F190" i="21"/>
  <c r="E190" i="21"/>
  <c r="L189" i="21"/>
  <c r="H189" i="21"/>
  <c r="L188" i="21"/>
  <c r="H188" i="21"/>
  <c r="L187" i="21"/>
  <c r="H187" i="21"/>
  <c r="L186" i="21"/>
  <c r="H186" i="21"/>
  <c r="L185" i="21"/>
  <c r="H185" i="21"/>
  <c r="L184" i="21"/>
  <c r="H184" i="21"/>
  <c r="L183" i="21"/>
  <c r="H183" i="21"/>
  <c r="L182" i="21"/>
  <c r="H182" i="21"/>
  <c r="L181" i="21"/>
  <c r="H181" i="21"/>
  <c r="L180" i="21"/>
  <c r="H180" i="21"/>
  <c r="L179" i="21"/>
  <c r="H179" i="21"/>
  <c r="K175" i="21"/>
  <c r="J175" i="21"/>
  <c r="I175" i="21"/>
  <c r="G175" i="21"/>
  <c r="F175" i="21"/>
  <c r="E175" i="21"/>
  <c r="L174" i="21"/>
  <c r="H174" i="21"/>
  <c r="L173" i="21"/>
  <c r="H173" i="21"/>
  <c r="L172" i="21"/>
  <c r="H172" i="21"/>
  <c r="L171" i="21"/>
  <c r="H171" i="21"/>
  <c r="L170" i="21"/>
  <c r="H170" i="21"/>
  <c r="L169" i="21"/>
  <c r="H169" i="21"/>
  <c r="L168" i="21"/>
  <c r="H168" i="21"/>
  <c r="L167" i="21"/>
  <c r="H167" i="21"/>
  <c r="L166" i="21"/>
  <c r="H166" i="21"/>
  <c r="L165" i="21"/>
  <c r="H165" i="21"/>
  <c r="L164" i="21"/>
  <c r="H164" i="21"/>
  <c r="K160" i="21"/>
  <c r="J160" i="21"/>
  <c r="I160" i="21"/>
  <c r="G160" i="21"/>
  <c r="F160" i="21"/>
  <c r="E160" i="21"/>
  <c r="L159" i="21"/>
  <c r="H159" i="21"/>
  <c r="L158" i="21"/>
  <c r="H158" i="21"/>
  <c r="L157" i="21"/>
  <c r="H157" i="21"/>
  <c r="L156" i="21"/>
  <c r="H156" i="21"/>
  <c r="L155" i="21"/>
  <c r="H155" i="21"/>
  <c r="L154" i="21"/>
  <c r="H154" i="21"/>
  <c r="L153" i="21"/>
  <c r="H153" i="21"/>
  <c r="L152" i="21"/>
  <c r="H152" i="21"/>
  <c r="L151" i="21"/>
  <c r="H151" i="21"/>
  <c r="L150" i="21"/>
  <c r="H150" i="21"/>
  <c r="L149" i="21"/>
  <c r="H149" i="21"/>
  <c r="K144" i="21"/>
  <c r="J144" i="21"/>
  <c r="I144" i="21"/>
  <c r="G144" i="21"/>
  <c r="F144" i="21"/>
  <c r="E144" i="21"/>
  <c r="L143" i="21"/>
  <c r="H143" i="21"/>
  <c r="L142" i="21"/>
  <c r="H142" i="21"/>
  <c r="L141" i="21"/>
  <c r="H141" i="21"/>
  <c r="L140" i="21"/>
  <c r="H140" i="21"/>
  <c r="L139" i="21"/>
  <c r="H139" i="21"/>
  <c r="L138" i="21"/>
  <c r="H138" i="21"/>
  <c r="L137" i="21"/>
  <c r="H137" i="21"/>
  <c r="L136" i="21"/>
  <c r="H136" i="21"/>
  <c r="L135" i="21"/>
  <c r="H135" i="21"/>
  <c r="L134" i="21"/>
  <c r="H134" i="21"/>
  <c r="L133" i="21"/>
  <c r="H133" i="21"/>
  <c r="K129" i="21"/>
  <c r="J129" i="21"/>
  <c r="I129" i="21"/>
  <c r="G129" i="21"/>
  <c r="F129" i="21"/>
  <c r="E129" i="21"/>
  <c r="L128" i="21"/>
  <c r="H128" i="21"/>
  <c r="L127" i="21"/>
  <c r="H127" i="21"/>
  <c r="L126" i="21"/>
  <c r="H126" i="21"/>
  <c r="L125" i="21"/>
  <c r="H125" i="21"/>
  <c r="L124" i="21"/>
  <c r="H124" i="21"/>
  <c r="L122" i="21"/>
  <c r="H122" i="21"/>
  <c r="L121" i="21"/>
  <c r="H121" i="21"/>
  <c r="L120" i="21"/>
  <c r="H120" i="21"/>
  <c r="L119" i="21"/>
  <c r="H119" i="21"/>
  <c r="L118" i="21"/>
  <c r="L129" i="21" s="1"/>
  <c r="H118" i="21"/>
  <c r="K114" i="21"/>
  <c r="J114" i="21"/>
  <c r="I114" i="21"/>
  <c r="G114" i="21"/>
  <c r="F114" i="21"/>
  <c r="E114" i="21"/>
  <c r="L113" i="21"/>
  <c r="H113" i="21"/>
  <c r="L112" i="21"/>
  <c r="H112" i="21"/>
  <c r="L111" i="21"/>
  <c r="H111" i="21"/>
  <c r="L110" i="21"/>
  <c r="H110" i="21"/>
  <c r="L109" i="21"/>
  <c r="H109" i="21"/>
  <c r="L107" i="21"/>
  <c r="H107" i="21"/>
  <c r="L106" i="21"/>
  <c r="H106" i="21"/>
  <c r="L105" i="21"/>
  <c r="H105" i="21"/>
  <c r="L104" i="21"/>
  <c r="H104" i="21"/>
  <c r="L103" i="21"/>
  <c r="L114" i="21" s="1"/>
  <c r="H103" i="21"/>
  <c r="K99" i="21"/>
  <c r="J99" i="21"/>
  <c r="I99" i="21"/>
  <c r="G99" i="21"/>
  <c r="F99" i="21"/>
  <c r="E99" i="21"/>
  <c r="L98" i="21"/>
  <c r="H98" i="21"/>
  <c r="L97" i="21"/>
  <c r="H97" i="21"/>
  <c r="L96" i="21"/>
  <c r="H96" i="21"/>
  <c r="L95" i="21"/>
  <c r="H95" i="21"/>
  <c r="L94" i="21"/>
  <c r="H94" i="21"/>
  <c r="L92" i="21"/>
  <c r="H92" i="21"/>
  <c r="L91" i="21"/>
  <c r="H91" i="21"/>
  <c r="L90" i="21"/>
  <c r="H90" i="21"/>
  <c r="L89" i="21"/>
  <c r="H89" i="21"/>
  <c r="L88" i="21"/>
  <c r="L99" i="21" s="1"/>
  <c r="H88" i="21"/>
  <c r="H99" i="21" s="1"/>
  <c r="K84" i="21"/>
  <c r="J84" i="21"/>
  <c r="I84" i="21"/>
  <c r="G84" i="21"/>
  <c r="F84" i="21"/>
  <c r="E84" i="21"/>
  <c r="L83" i="21"/>
  <c r="H83" i="21"/>
  <c r="L82" i="21"/>
  <c r="H82" i="21"/>
  <c r="L81" i="21"/>
  <c r="H81" i="21"/>
  <c r="L80" i="21"/>
  <c r="H80" i="21"/>
  <c r="L79" i="21"/>
  <c r="H79" i="21"/>
  <c r="L77" i="21"/>
  <c r="H77" i="21"/>
  <c r="L76" i="21"/>
  <c r="H76" i="21"/>
  <c r="L75" i="21"/>
  <c r="H75" i="21"/>
  <c r="L74" i="21"/>
  <c r="H74" i="21"/>
  <c r="L73" i="21"/>
  <c r="L84" i="21" s="1"/>
  <c r="H73" i="21"/>
  <c r="H84" i="21" s="1"/>
  <c r="K68" i="21"/>
  <c r="J68" i="21"/>
  <c r="I68" i="21"/>
  <c r="G68" i="21"/>
  <c r="F68" i="21"/>
  <c r="E68" i="21"/>
  <c r="L67" i="21"/>
  <c r="H67" i="21"/>
  <c r="L66" i="21"/>
  <c r="H66" i="21"/>
  <c r="L65" i="21"/>
  <c r="H65" i="21"/>
  <c r="L64" i="21"/>
  <c r="H64" i="21"/>
  <c r="L63" i="21"/>
  <c r="H63" i="21"/>
  <c r="L61" i="21"/>
  <c r="H61" i="21"/>
  <c r="L60" i="21"/>
  <c r="H60" i="21"/>
  <c r="L59" i="21"/>
  <c r="H59" i="21"/>
  <c r="L58" i="21"/>
  <c r="H58" i="21"/>
  <c r="L57" i="21"/>
  <c r="H57" i="21"/>
  <c r="K51" i="21"/>
  <c r="J51" i="21"/>
  <c r="I51" i="21"/>
  <c r="G51" i="21"/>
  <c r="F51" i="21"/>
  <c r="E51" i="21"/>
  <c r="L50" i="21"/>
  <c r="H50" i="21"/>
  <c r="L49" i="21"/>
  <c r="H49" i="21"/>
  <c r="L48" i="21"/>
  <c r="H48" i="21"/>
  <c r="L47" i="21"/>
  <c r="H47" i="21"/>
  <c r="L46" i="21"/>
  <c r="H46" i="21"/>
  <c r="L45" i="21"/>
  <c r="H45" i="21"/>
  <c r="L44" i="21"/>
  <c r="H44" i="21"/>
  <c r="L43" i="21"/>
  <c r="H43" i="21"/>
  <c r="L42" i="21"/>
  <c r="H42" i="21"/>
  <c r="L41" i="21"/>
  <c r="H41" i="21"/>
  <c r="L40" i="21"/>
  <c r="H40" i="21"/>
  <c r="K36" i="21"/>
  <c r="K69" i="21" s="1"/>
  <c r="J36" i="21"/>
  <c r="I36" i="21"/>
  <c r="I69" i="21" s="1"/>
  <c r="G36" i="21"/>
  <c r="G69" i="21" s="1"/>
  <c r="F36" i="21"/>
  <c r="E36" i="21"/>
  <c r="E69" i="21" s="1"/>
  <c r="L35" i="21"/>
  <c r="H35" i="21"/>
  <c r="L34" i="21"/>
  <c r="H34" i="21"/>
  <c r="L33" i="21"/>
  <c r="H33" i="21"/>
  <c r="L32" i="21"/>
  <c r="H32" i="21"/>
  <c r="L31" i="21"/>
  <c r="H31" i="21"/>
  <c r="L30" i="21"/>
  <c r="H30" i="21"/>
  <c r="L29" i="21"/>
  <c r="H29" i="21"/>
  <c r="H14" i="21" s="1"/>
  <c r="L28" i="21"/>
  <c r="H28" i="21"/>
  <c r="L27" i="21"/>
  <c r="H27" i="21"/>
  <c r="L26" i="21"/>
  <c r="H26" i="21"/>
  <c r="L25" i="21"/>
  <c r="L36" i="21" s="1"/>
  <c r="H25" i="21"/>
  <c r="K20" i="21"/>
  <c r="J20" i="21"/>
  <c r="I20" i="21"/>
  <c r="G20" i="21"/>
  <c r="F20" i="21"/>
  <c r="E20" i="21"/>
  <c r="K19" i="21"/>
  <c r="J19" i="21"/>
  <c r="G19" i="21"/>
  <c r="F19" i="21"/>
  <c r="K18" i="21"/>
  <c r="J18" i="21"/>
  <c r="I18" i="21"/>
  <c r="G18" i="21"/>
  <c r="F18" i="21"/>
  <c r="E18" i="21"/>
  <c r="K17" i="21"/>
  <c r="J17" i="21"/>
  <c r="I17" i="21"/>
  <c r="G17" i="21"/>
  <c r="F17" i="21"/>
  <c r="E17" i="21"/>
  <c r="K16" i="21"/>
  <c r="J16" i="21"/>
  <c r="I16" i="21"/>
  <c r="G16" i="21"/>
  <c r="F16" i="21"/>
  <c r="E16" i="21"/>
  <c r="K15" i="21"/>
  <c r="J15" i="21"/>
  <c r="G15" i="21"/>
  <c r="F15" i="21"/>
  <c r="K14" i="21"/>
  <c r="J14" i="21"/>
  <c r="I14" i="21"/>
  <c r="E14" i="21"/>
  <c r="K13" i="21"/>
  <c r="J13" i="21"/>
  <c r="G13" i="21"/>
  <c r="F13" i="21"/>
  <c r="K12" i="21"/>
  <c r="J12" i="21"/>
  <c r="I12" i="21"/>
  <c r="G12" i="21"/>
  <c r="F12" i="21"/>
  <c r="E12" i="21"/>
  <c r="K10" i="21"/>
  <c r="J10" i="21"/>
  <c r="I10" i="21"/>
  <c r="G10" i="21"/>
  <c r="F10" i="21"/>
  <c r="E10" i="21"/>
  <c r="K9" i="21"/>
  <c r="J9" i="21"/>
  <c r="I9" i="21"/>
  <c r="G9" i="21"/>
  <c r="F9" i="21"/>
  <c r="E9" i="21"/>
  <c r="K8" i="21"/>
  <c r="K21" i="21" s="1"/>
  <c r="J8" i="21"/>
  <c r="J21" i="21" s="1"/>
  <c r="I8" i="21"/>
  <c r="I21" i="21" s="1"/>
  <c r="G8" i="21"/>
  <c r="F8" i="21"/>
  <c r="E8" i="21"/>
  <c r="F21" i="21" l="1"/>
  <c r="L15" i="21"/>
  <c r="H386" i="21"/>
  <c r="L629" i="21"/>
  <c r="L780" i="21"/>
  <c r="L872" i="21" s="1"/>
  <c r="H20" i="21"/>
  <c r="H16" i="21"/>
  <c r="G21" i="21"/>
  <c r="L13" i="21"/>
  <c r="H19" i="21"/>
  <c r="H129" i="21"/>
  <c r="H114" i="21"/>
  <c r="H18" i="21"/>
  <c r="J69" i="21"/>
  <c r="E21" i="21"/>
  <c r="H36" i="21"/>
  <c r="E296" i="21"/>
  <c r="G296" i="21"/>
  <c r="I463" i="21"/>
  <c r="I906" i="21"/>
  <c r="L8" i="21"/>
  <c r="H51" i="21"/>
  <c r="H68" i="21"/>
  <c r="H160" i="21"/>
  <c r="H175" i="21"/>
  <c r="H190" i="21"/>
  <c r="L220" i="21"/>
  <c r="L235" i="21"/>
  <c r="L250" i="21"/>
  <c r="H341" i="21"/>
  <c r="H507" i="21"/>
  <c r="H599" i="21" s="1"/>
  <c r="I751" i="21"/>
  <c r="F145" i="21"/>
  <c r="I145" i="21"/>
  <c r="K145" i="21"/>
  <c r="E265" i="21"/>
  <c r="G265" i="21"/>
  <c r="I265" i="21"/>
  <c r="K265" i="21"/>
  <c r="J296" i="21"/>
  <c r="K463" i="21"/>
  <c r="F751" i="21"/>
  <c r="K751" i="21"/>
  <c r="E872" i="21"/>
  <c r="G872" i="21"/>
  <c r="J872" i="21"/>
  <c r="F906" i="21"/>
  <c r="K906" i="21"/>
  <c r="H8" i="21"/>
  <c r="H9" i="21"/>
  <c r="H10" i="21"/>
  <c r="H12" i="21"/>
  <c r="H13" i="21"/>
  <c r="L16" i="21"/>
  <c r="H17" i="21"/>
  <c r="L18" i="21"/>
  <c r="L19" i="21"/>
  <c r="L20" i="21"/>
  <c r="F69" i="21"/>
  <c r="L51" i="21"/>
  <c r="L68" i="21"/>
  <c r="E145" i="21"/>
  <c r="G145" i="21"/>
  <c r="J145" i="21"/>
  <c r="L160" i="21"/>
  <c r="L175" i="21"/>
  <c r="L190" i="21"/>
  <c r="H220" i="21"/>
  <c r="H235" i="21"/>
  <c r="H250" i="21"/>
  <c r="F265" i="21"/>
  <c r="J265" i="21"/>
  <c r="F296" i="21"/>
  <c r="I296" i="21"/>
  <c r="K296" i="21"/>
  <c r="H311" i="21"/>
  <c r="L341" i="21"/>
  <c r="L463" i="21" s="1"/>
  <c r="L386" i="21"/>
  <c r="E463" i="21"/>
  <c r="G463" i="21"/>
  <c r="L507" i="21"/>
  <c r="L599" i="21" s="1"/>
  <c r="H629" i="21"/>
  <c r="H751" i="21" s="1"/>
  <c r="E751" i="21"/>
  <c r="G751" i="21"/>
  <c r="J751" i="21"/>
  <c r="F872" i="21"/>
  <c r="K872" i="21"/>
  <c r="E906" i="21"/>
  <c r="G906" i="21"/>
  <c r="J906" i="21"/>
  <c r="L9" i="21"/>
  <c r="L10" i="21"/>
  <c r="L12" i="21"/>
  <c r="L14" i="21"/>
  <c r="H15" i="21"/>
  <c r="L17" i="21"/>
  <c r="H144" i="21"/>
  <c r="L144" i="21"/>
  <c r="L145" i="21" s="1"/>
  <c r="H295" i="21"/>
  <c r="H296" i="21" s="1"/>
  <c r="L295" i="21"/>
  <c r="L296" i="21" s="1"/>
  <c r="J463" i="21"/>
  <c r="H872" i="21"/>
  <c r="H906" i="21"/>
  <c r="F463" i="21"/>
  <c r="L751" i="21"/>
  <c r="L906" i="21"/>
  <c r="H21" i="21" l="1"/>
  <c r="L21" i="21"/>
  <c r="H463" i="21"/>
  <c r="H265" i="21"/>
  <c r="H69" i="21"/>
  <c r="G908" i="21"/>
  <c r="H145" i="21"/>
  <c r="I908" i="21"/>
  <c r="L265" i="21"/>
  <c r="L69" i="21"/>
  <c r="K908" i="21"/>
  <c r="J908" i="21"/>
  <c r="E908" i="21"/>
  <c r="F908" i="21"/>
  <c r="H908" i="21" l="1"/>
  <c r="L908" i="21"/>
  <c r="D60" i="19" l="1"/>
  <c r="F37" i="19"/>
  <c r="F38" i="19"/>
  <c r="F39" i="19"/>
  <c r="F40" i="19"/>
  <c r="F44" i="19"/>
  <c r="F45" i="19"/>
  <c r="F46" i="19"/>
  <c r="F50" i="19"/>
  <c r="F51" i="19"/>
  <c r="F53" i="19"/>
  <c r="F54" i="19"/>
  <c r="F55" i="19"/>
  <c r="F57" i="19"/>
  <c r="F58" i="19"/>
  <c r="F59" i="19"/>
  <c r="F65" i="19"/>
  <c r="F67" i="19"/>
  <c r="F69" i="19"/>
  <c r="F71" i="19"/>
  <c r="F72" i="19"/>
  <c r="F73" i="19"/>
  <c r="F74" i="19"/>
  <c r="F35" i="19"/>
  <c r="D68" i="19"/>
  <c r="E68" i="19"/>
  <c r="D43" i="19"/>
  <c r="D76" i="19" s="1"/>
  <c r="E43" i="19"/>
  <c r="E76" i="19" s="1"/>
  <c r="D36" i="19"/>
  <c r="E36" i="19"/>
  <c r="E42" i="19" s="1"/>
  <c r="F36" i="19" l="1"/>
  <c r="E77" i="19"/>
  <c r="F60" i="19"/>
  <c r="D42" i="19"/>
  <c r="D77" i="19" s="1"/>
  <c r="F43" i="19"/>
  <c r="F68" i="19"/>
  <c r="F16" i="19"/>
  <c r="F15" i="19"/>
  <c r="F13" i="19"/>
  <c r="F12" i="19"/>
  <c r="E10" i="19"/>
  <c r="E19" i="19" s="1"/>
  <c r="D10" i="19"/>
  <c r="C10" i="19"/>
  <c r="C19" i="19" s="1"/>
  <c r="C100" i="19"/>
  <c r="C85" i="19"/>
  <c r="C82" i="19"/>
  <c r="C78" i="19"/>
  <c r="C68" i="19"/>
  <c r="C43" i="19"/>
  <c r="C36" i="19"/>
  <c r="C22" i="19"/>
  <c r="F76" i="19" l="1"/>
  <c r="D19" i="19"/>
  <c r="F19" i="19" s="1"/>
  <c r="F42" i="19"/>
  <c r="F10" i="19"/>
  <c r="C76" i="19"/>
  <c r="F77" i="19"/>
  <c r="C97" i="19"/>
  <c r="F14" i="19"/>
  <c r="C42" i="19"/>
  <c r="C77" i="19" l="1"/>
  <c r="C95" i="19"/>
  <c r="C99" i="19" s="1"/>
  <c r="N193" i="27"/>
  <c r="N217" i="27"/>
  <c r="N7" i="27"/>
</calcChain>
</file>

<file path=xl/sharedStrings.xml><?xml version="1.0" encoding="utf-8"?>
<sst xmlns="http://schemas.openxmlformats.org/spreadsheetml/2006/main" count="2470" uniqueCount="622">
  <si>
    <t>§§</t>
  </si>
  <si>
    <t>код на дейността</t>
  </si>
  <si>
    <t>Издръжка</t>
  </si>
  <si>
    <t>Текущи трансфери, обезщетения и помощи за домакинствата</t>
  </si>
  <si>
    <t xml:space="preserve">Субсидии за нефинансови предприятия </t>
  </si>
  <si>
    <t>Субсидии на организации с нестопанска цел</t>
  </si>
  <si>
    <t>Разходи за членски внос и участие в нетърговски организации и дейности</t>
  </si>
  <si>
    <t>Резерв за непредвидени и неотложни разходи</t>
  </si>
  <si>
    <t>51-52-53</t>
  </si>
  <si>
    <t>Заплати и осигурителни вноски</t>
  </si>
  <si>
    <t>01-02-05</t>
  </si>
  <si>
    <t>"Общинска администрация"</t>
  </si>
  <si>
    <t>Капиталови разходи</t>
  </si>
  <si>
    <t>ВС.</t>
  </si>
  <si>
    <t>РАЗХОДИ В ДЕЙНОСТТА ПО ЕЛЕМЕНТИ</t>
  </si>
  <si>
    <t>§</t>
  </si>
  <si>
    <t>Трудови разходи за персонал</t>
  </si>
  <si>
    <t>"Държ.и общ.служби и дейности по изборите"</t>
  </si>
  <si>
    <t>Всичко за функция "Общи държавни служби"</t>
  </si>
  <si>
    <t>"Общински съвети"</t>
  </si>
  <si>
    <t>"Други дейности по вътрешната сигурност"</t>
  </si>
  <si>
    <t>"Отбранително мобилизационна подготовка"</t>
  </si>
  <si>
    <t>"Превантивна д-ст за намаляване на вр.посл.от бедствия "</t>
  </si>
  <si>
    <t>"Ликвидиране но песл.от стихийни бедствия и произв.аварии"</t>
  </si>
  <si>
    <t>"Доброволни формирования за защита при бедствия"</t>
  </si>
  <si>
    <t>"Целодневни детски градини"</t>
  </si>
  <si>
    <t>"Подготвителна група в училище"</t>
  </si>
  <si>
    <t>"Общообразователни училища"</t>
  </si>
  <si>
    <t>40-00</t>
  </si>
  <si>
    <t>"Проф.паралелки към СОУ"</t>
  </si>
  <si>
    <t>"Други дейности по образованието"</t>
  </si>
  <si>
    <t>Всичко за функция "Образование"</t>
  </si>
  <si>
    <t>"Здравен кабинет в ДГ и училища"</t>
  </si>
  <si>
    <t>"Др.дейности по здравеопазването"</t>
  </si>
  <si>
    <t>Всичко за функция "Здравеопазване"</t>
  </si>
  <si>
    <t xml:space="preserve">"Домашен социален патронаж" </t>
  </si>
  <si>
    <t>"Клубове на пенсионера и инвалида"</t>
  </si>
  <si>
    <t>"Др.служби и дейности по соц.осигуряване"</t>
  </si>
  <si>
    <t>"Дневни центрове за стари хора"</t>
  </si>
  <si>
    <t>"Водоснабдяване и канализация"</t>
  </si>
  <si>
    <t>"Осветление на улици и площади"</t>
  </si>
  <si>
    <t>"Изграждане и ремонт на улична мрежа"</t>
  </si>
  <si>
    <t>"Др.дейности по жил.строит.БКС и регион.развитие"</t>
  </si>
  <si>
    <t>"Озеленяване"</t>
  </si>
  <si>
    <t>"Чистота"</t>
  </si>
  <si>
    <t>"Други дейности по опазване на околната среда"</t>
  </si>
  <si>
    <t>комунално стопанство и опазване на околната среда"</t>
  </si>
  <si>
    <t xml:space="preserve">Всичко за функция "Жилищно строителство, благоустройство, </t>
  </si>
  <si>
    <t>"Дейности по почивното дело  и соц.отдих"</t>
  </si>
  <si>
    <t>"Спорт за всички"</t>
  </si>
  <si>
    <t>"Спортни бази за спорт за всички"</t>
  </si>
  <si>
    <t>"Читалища"</t>
  </si>
  <si>
    <t>"Музей и худ.галерии с нац. и регионален характер"</t>
  </si>
  <si>
    <t>"Музей и худ.галерии с местен  характер"</t>
  </si>
  <si>
    <t>"Радиотранслационни възли"</t>
  </si>
  <si>
    <t>"Обредни домове и зали"</t>
  </si>
  <si>
    <t>"Градски библиотеки"</t>
  </si>
  <si>
    <t>"Други дейности по културата"</t>
  </si>
  <si>
    <t>Резерв</t>
  </si>
  <si>
    <t>"Др.дейности по селското стоп.,лов и риболов"</t>
  </si>
  <si>
    <t>"Служби и дейн.поддърж.,ремонт и изграждане на пътища"</t>
  </si>
  <si>
    <t>"Др.дейности по трансп.,пътища,пощи,далекосъобщ."</t>
  </si>
  <si>
    <t>"Общински пазари и тържища"</t>
  </si>
  <si>
    <t>"Приюти за безстопанствени животни"</t>
  </si>
  <si>
    <t>"Други дейности по икономиката"</t>
  </si>
  <si>
    <t xml:space="preserve"> РАЗХОДИ - РЕКАПИТУЛАЦИЯ </t>
  </si>
  <si>
    <t>РЕКАПИТУЛАЦИЯ НА ДЕЙНОСТИТЕ ПО ЕЛЕМЕНТИ</t>
  </si>
  <si>
    <t>ОБЩО РАЗХОДИ РЕКАПИТУЛАЦИЯ</t>
  </si>
  <si>
    <t xml:space="preserve">ОБЩО РАЗХОДИ </t>
  </si>
  <si>
    <t xml:space="preserve"> ОБЩО РАЗХОДИ </t>
  </si>
  <si>
    <t>Дофинансирана дейност</t>
  </si>
  <si>
    <t>Държавна дейност</t>
  </si>
  <si>
    <t>Местна дейност</t>
  </si>
  <si>
    <t>Кмет на Община Котел</t>
  </si>
  <si>
    <t>Наименование на параграф</t>
  </si>
  <si>
    <t>І. С ДЪРЖАВЕН ХАРАКТЕР</t>
  </si>
  <si>
    <t>НЕДАНЪЧНИ ПРИХОДИ</t>
  </si>
  <si>
    <t>ПРИХОДИ И ДОХ.ОТ СОБСТВЕНОСТ</t>
  </si>
  <si>
    <t>24-00</t>
  </si>
  <si>
    <t>нетни прих.от прод. на услуги, стоки,пр-ция</t>
  </si>
  <si>
    <t>24-04</t>
  </si>
  <si>
    <t>приходи от наеми на имуществоУВЗ</t>
  </si>
  <si>
    <t>24-05</t>
  </si>
  <si>
    <t>приходи от наеми на земяУВЗ</t>
  </si>
  <si>
    <t>24-06</t>
  </si>
  <si>
    <t>ДРУГИ НЕДАНЪЧНИ ПРИХОДИ</t>
  </si>
  <si>
    <t>36-00</t>
  </si>
  <si>
    <t>получени застрах.обезщетения ДМА</t>
  </si>
  <si>
    <t>36-11</t>
  </si>
  <si>
    <t>Внесени ДДС и др. данъци в/у продажбите</t>
  </si>
  <si>
    <t>37-00</t>
  </si>
  <si>
    <t>37-02</t>
  </si>
  <si>
    <t>Помощи и дарения от страната</t>
  </si>
  <si>
    <t>45-00</t>
  </si>
  <si>
    <t>Субсидии</t>
  </si>
  <si>
    <t>31-00</t>
  </si>
  <si>
    <t>обща допълваща субсидия</t>
  </si>
  <si>
    <t>31-11</t>
  </si>
  <si>
    <t>целеви субсидии за кап.разходи</t>
  </si>
  <si>
    <t>31-13</t>
  </si>
  <si>
    <t>31-18</t>
  </si>
  <si>
    <t>31-28</t>
  </si>
  <si>
    <t>31-20</t>
  </si>
  <si>
    <t>61-00</t>
  </si>
  <si>
    <t>88-00</t>
  </si>
  <si>
    <t xml:space="preserve">Друго финансиране </t>
  </si>
  <si>
    <t>93-00</t>
  </si>
  <si>
    <t>Депозите и средства по сметки</t>
  </si>
  <si>
    <t>95-00</t>
  </si>
  <si>
    <t>ІІ. С ОБЩИНСКИ ХАРАКТЕР</t>
  </si>
  <si>
    <t>Патентен данък</t>
  </si>
  <si>
    <t>103</t>
  </si>
  <si>
    <t>Имуществени данъци</t>
  </si>
  <si>
    <t>13-00</t>
  </si>
  <si>
    <t>данък в/у недвижими имоти</t>
  </si>
  <si>
    <t>13-01</t>
  </si>
  <si>
    <t>данък в/у превозните средства</t>
  </si>
  <si>
    <t>13-03</t>
  </si>
  <si>
    <t>13-04</t>
  </si>
  <si>
    <t>туристически данък</t>
  </si>
  <si>
    <t>13-08</t>
  </si>
  <si>
    <t>Други данъци</t>
  </si>
  <si>
    <t>20-00</t>
  </si>
  <si>
    <t>ВСИЧКО 1. ДАНЪЧНИ ПРИХОДИ</t>
  </si>
  <si>
    <t>99-99</t>
  </si>
  <si>
    <t>приходи от наеми на имущество</t>
  </si>
  <si>
    <t>приходи от лихви по текущи банкови сметки</t>
  </si>
  <si>
    <t>24-08</t>
  </si>
  <si>
    <t>приходи от лихви по срочни депозити</t>
  </si>
  <si>
    <t>24-09</t>
  </si>
  <si>
    <t>ОБЩИНСКИ ТАКСИ</t>
  </si>
  <si>
    <t>27-00</t>
  </si>
  <si>
    <t>за ползв.домашен социален патронаж</t>
  </si>
  <si>
    <t>27-04</t>
  </si>
  <si>
    <t>за полз. на пазари, улич.пл., площади</t>
  </si>
  <si>
    <t>27-05</t>
  </si>
  <si>
    <t>за ползване на полудневни детски градини</t>
  </si>
  <si>
    <t>27-06</t>
  </si>
  <si>
    <t>за битови отпадъци</t>
  </si>
  <si>
    <t>27-07</t>
  </si>
  <si>
    <t>за технически услуги</t>
  </si>
  <si>
    <t>27-10</t>
  </si>
  <si>
    <t>за администр.услуги</t>
  </si>
  <si>
    <t>27-11</t>
  </si>
  <si>
    <t>за откупуване на гробни места</t>
  </si>
  <si>
    <t>27-15</t>
  </si>
  <si>
    <t>за притежание на куче</t>
  </si>
  <si>
    <t>27-17</t>
  </si>
  <si>
    <t>други общински такси</t>
  </si>
  <si>
    <t>27-29</t>
  </si>
  <si>
    <t>ГЛОБИ, САНКЦИИ И НАКАЗАТЕЛНИ ЛИХВИ</t>
  </si>
  <si>
    <t>28-00</t>
  </si>
  <si>
    <t>реализирани курсови разлики от валутни операции</t>
  </si>
  <si>
    <t>36-01</t>
  </si>
  <si>
    <t>други неданъчни приходи</t>
  </si>
  <si>
    <t>36-19</t>
  </si>
  <si>
    <t xml:space="preserve">внесен данък върху стоп.дейност </t>
  </si>
  <si>
    <t>ПРИХ.ОТ ПРОД. НА ДЪРЖ. И ОБЩ. ИМУЩ.</t>
  </si>
  <si>
    <t>приходи от продажба на ДМА</t>
  </si>
  <si>
    <t>40-22</t>
  </si>
  <si>
    <t>40-24</t>
  </si>
  <si>
    <t>приходи от продажба на НДА</t>
  </si>
  <si>
    <t>40-30</t>
  </si>
  <si>
    <t>приходи от продажба на земя</t>
  </si>
  <si>
    <t>40-40</t>
  </si>
  <si>
    <t>Приходи от концесии</t>
  </si>
  <si>
    <t>41-00</t>
  </si>
  <si>
    <t>ВСИЧКО 2. НЕДАНЪЧНИ ПРИХОДИ</t>
  </si>
  <si>
    <t>СУБСИДИИ</t>
  </si>
  <si>
    <t>Обща изравнителна субсидия</t>
  </si>
  <si>
    <t>31-12</t>
  </si>
  <si>
    <t>получен трансфер (+)</t>
  </si>
  <si>
    <t>61-01</t>
  </si>
  <si>
    <t>предоставени трансфери (-)</t>
  </si>
  <si>
    <t>61-02</t>
  </si>
  <si>
    <t>62-00</t>
  </si>
  <si>
    <t>62-01</t>
  </si>
  <si>
    <t>62-02</t>
  </si>
  <si>
    <t>64-00</t>
  </si>
  <si>
    <t>76-00</t>
  </si>
  <si>
    <t>Всички приходи с държавен характер</t>
  </si>
  <si>
    <t>І.</t>
  </si>
  <si>
    <t>в т.ч.депозити и средства по сметки</t>
  </si>
  <si>
    <t>Всички приходи с общински характер</t>
  </si>
  <si>
    <t>ІІ.</t>
  </si>
  <si>
    <t>Общи приходи по бюджета:</t>
  </si>
  <si>
    <t>І+ІІ</t>
  </si>
  <si>
    <t>19-00</t>
  </si>
  <si>
    <t>Платени данъци,такси и административни санкции</t>
  </si>
  <si>
    <t>Стипендии</t>
  </si>
  <si>
    <r>
      <t xml:space="preserve">обезщетения и помощи по </t>
    </r>
    <r>
      <rPr>
        <b/>
        <i/>
        <sz val="9"/>
        <rFont val="Times New Roman"/>
        <family val="1"/>
        <charset val="204"/>
      </rPr>
      <t>решение на общинския съвет</t>
    </r>
  </si>
  <si>
    <t>Център за работа с деца на улицата</t>
  </si>
  <si>
    <t>Център за настаняване от семеен тип</t>
  </si>
  <si>
    <t>Програми за временна заетост</t>
  </si>
  <si>
    <t>Центрове за социална рехабилитация и интеграция</t>
  </si>
  <si>
    <t>Домове за деца</t>
  </si>
  <si>
    <t>Трансфери м/у бюджети</t>
  </si>
  <si>
    <t>Трансфери м/у бюджети и сметки за средства от ЕС</t>
  </si>
  <si>
    <t>възстановени трансфери за ЦБ</t>
  </si>
  <si>
    <t>Коста Каранашев</t>
  </si>
  <si>
    <t>"Ресурсно подпомагане"</t>
  </si>
  <si>
    <t>"Други дейности по туризма"-ТИЦ</t>
  </si>
  <si>
    <t xml:space="preserve">ОБЩО: </t>
  </si>
  <si>
    <t>51-00</t>
  </si>
  <si>
    <t xml:space="preserve">Основен ремонт на дълготрайни материални активи </t>
  </si>
  <si>
    <t>др.собств.</t>
  </si>
  <si>
    <t xml:space="preserve">Придобиване на дълготрайни материални активи </t>
  </si>
  <si>
    <t xml:space="preserve"> Придобиване на нематериални дълготрайни активи</t>
  </si>
  <si>
    <t>Придобиване на земя</t>
  </si>
  <si>
    <t>Придобиване на  земя - за гробищен парк с.Кипилово</t>
  </si>
  <si>
    <t>І.ОБЕКТИ ФИНАНСИРАНИ ОТ БЮДЖЕТА НА ПЪРВОСТЕПЕННИЯ РАЗПОРЕДИТЕЛ</t>
  </si>
  <si>
    <t>ІІ.ОБЕКТИ ФИНАНСИРАНИ ОТ БЮДЖЕТА НА ВТОРОСТЕПЕНЕН РАЗПОРЕДИТЕЛ- "ИСТОРИЧЕСКИ МУЗЕЙ"</t>
  </si>
  <si>
    <t>Функция "Отбрана и сигурност"</t>
  </si>
  <si>
    <t xml:space="preserve"> Функция "Жилищно строителство, благоустройство, комунално стопанство и опазване на околната среда"</t>
  </si>
  <si>
    <t>Функция "Почивно дело, култура, религиозни дейности"</t>
  </si>
  <si>
    <t>Функция "Икономически дейности и услуги"</t>
  </si>
  <si>
    <t xml:space="preserve">Разходи за лихви </t>
  </si>
  <si>
    <t>Други разходи за лихви към местни лица</t>
  </si>
  <si>
    <t>Функция "Общи държавни служби"</t>
  </si>
  <si>
    <t>нетни прих.от прод. на услуги, стоки,продукция</t>
  </si>
  <si>
    <t>Внесен данък върху прих.от стоп.дейност УВЗ</t>
  </si>
  <si>
    <t>данък в/у придоб.на имоти по дарения и възмезден начин</t>
  </si>
  <si>
    <t xml:space="preserve">приходи от наеми на земя </t>
  </si>
  <si>
    <t>Трансфери от/за ПУДООС</t>
  </si>
  <si>
    <t>възстановени трансфери(субс.)за ЦБ (-)</t>
  </si>
  <si>
    <t>Трансфериот за държавни предпр., включ в консолидираната фискална програма</t>
  </si>
  <si>
    <t>Временни безлихв. заеми м/у бюджети и сметки за средства от ЕС</t>
  </si>
  <si>
    <t>приходи от продажба на трансп.средства</t>
  </si>
  <si>
    <t>Капиталови разходи и капиталов трансфер</t>
  </si>
  <si>
    <t>Всичко за функция "Социално осигуряване подпомагане и грижи"</t>
  </si>
  <si>
    <t>Всичко за функция "Отбрана и сигурност"</t>
  </si>
  <si>
    <t>Събрани средства и извършени плащания за сметка на др.бюджети , сметки и фондове</t>
  </si>
  <si>
    <t>Предоставена възмездна финансова помощ</t>
  </si>
  <si>
    <t>72-00</t>
  </si>
  <si>
    <t>55-00</t>
  </si>
  <si>
    <t>Капиталов трансфер</t>
  </si>
  <si>
    <t>51-52-53-54-55</t>
  </si>
  <si>
    <t>"Център за подкрепа за личностно развитие"</t>
  </si>
  <si>
    <t>ІV.ОБЕКТИ ФИНАНСИРАНИ ОТ БЮДЖЕТИ НА ВТОРОСТЕПЕННИ РАЗПОРЕДИТЕЛИ-УЧИЛИЩА</t>
  </si>
  <si>
    <t xml:space="preserve"> Функция "Образование"</t>
  </si>
  <si>
    <t xml:space="preserve">ППР за извор 2 за допълнително водоснабдяване  м."Черни извори" в землище с.Медвен </t>
  </si>
  <si>
    <t>ПРИХОДИ</t>
  </si>
  <si>
    <t>Показател</t>
  </si>
  <si>
    <t>І.Собствени приходи</t>
  </si>
  <si>
    <t>ІІ.Разходи</t>
  </si>
  <si>
    <t>ІІІ.Трансфери в т.ч.</t>
  </si>
  <si>
    <t>1.Взаимоотношения с ЦБ</t>
  </si>
  <si>
    <t>2.Трансфери</t>
  </si>
  <si>
    <t>2.2 Трансфери м/у  сметки за средства от ЕС</t>
  </si>
  <si>
    <t>ІV.Бюджетно салдо І-ІІ+ІІІ</t>
  </si>
  <si>
    <t>Разходи по проекти</t>
  </si>
  <si>
    <t>Проект</t>
  </si>
  <si>
    <t>срок на изпълнение</t>
  </si>
  <si>
    <t>размер на разходите</t>
  </si>
  <si>
    <t>общо</t>
  </si>
  <si>
    <t>в тч.</t>
  </si>
  <si>
    <t>финансова помощ</t>
  </si>
  <si>
    <t>Приложение №1</t>
  </si>
  <si>
    <t>36-10</t>
  </si>
  <si>
    <t>приходи от други вноски</t>
  </si>
  <si>
    <t>собствен принос</t>
  </si>
  <si>
    <t>Разширяване на  гробищен парк с.Мокрен ППР</t>
  </si>
  <si>
    <t>Разширяване на  гробищен парк с.Кипилово ППР</t>
  </si>
  <si>
    <t>ОУП община Котел</t>
  </si>
  <si>
    <t>Функция "Социално осигуряване, подпомагане и грижи"</t>
  </si>
  <si>
    <t>% изпълнение к.5/к.4</t>
  </si>
  <si>
    <t xml:space="preserve">Всичко за функция "Култура, спорт, почивни дейности и  </t>
  </si>
  <si>
    <t>религиозно дело"</t>
  </si>
  <si>
    <t xml:space="preserve">Всичко за функция "Икономически дейности и услуги"  </t>
  </si>
  <si>
    <t xml:space="preserve">Всичко за функция "Разходи некласифицирани в другите функции"  </t>
  </si>
  <si>
    <t>2.1 Трансфери м/у бюджети и сметки за средства от ЕС</t>
  </si>
  <si>
    <t>3.Временни безлихвени заеми</t>
  </si>
  <si>
    <t>№   договор</t>
  </si>
  <si>
    <t>РАЗХОДИ ПО ПОКАЗАТЕЛИ</t>
  </si>
  <si>
    <t>Разходи за персонал</t>
  </si>
  <si>
    <t>Издръжка и други текущи разходи</t>
  </si>
  <si>
    <t>ОБЩО РАЗХОДИ ПО ПРОЕКТИ</t>
  </si>
  <si>
    <t>ОР сграда на обреден дом в гробищен парк гр.Котел</t>
  </si>
  <si>
    <t>"Международни програми и споразумения, дарения и помощи от чужбина"</t>
  </si>
  <si>
    <t>"Международни програми и споразумения, дарения и помощи от чужбина "</t>
  </si>
  <si>
    <t>ВСИЧКО ПРИХОДИ, ПОМОЩИ И ДАРЕНИЯ  С ДЪРЖАВЕН ХАРАКТЕР</t>
  </si>
  <si>
    <t>получените от общините трансфери за др.целеви разходи</t>
  </si>
  <si>
    <t>ВСИЧКО ПРИХОДИ, ПОМОЩИ И ДАРЕНИЯ  С МЕСТНЕН ХАРАКТЕР</t>
  </si>
  <si>
    <t>предоставени заеми (-)</t>
  </si>
  <si>
    <t>76-21</t>
  </si>
  <si>
    <t>възстановени заеми( +)</t>
  </si>
  <si>
    <t>76-22</t>
  </si>
  <si>
    <t>Помощи и дарения отчужбина</t>
  </si>
  <si>
    <t xml:space="preserve">Помощи и дарения от страната </t>
  </si>
  <si>
    <t>46-00</t>
  </si>
  <si>
    <t>"Асистенти за лична помощ"</t>
  </si>
  <si>
    <t>"Управление, контрол и регулиране на дейностите  по жил.строителство и териториално развитие"</t>
  </si>
  <si>
    <t>общо:</t>
  </si>
  <si>
    <t>Приложение №2</t>
  </si>
  <si>
    <t>Помощи и дарения от чужбина</t>
  </si>
  <si>
    <t>ОР на улица в кв."Изток"о.т.30-24-19-17 гр.Котел</t>
  </si>
  <si>
    <t>ОР  на  улица в с.Соколарци от о.т.49-47-43-42-34</t>
  </si>
  <si>
    <t>ОР на улица в с.Градец от о.т.310-305-345-350 до о.т.356</t>
  </si>
  <si>
    <t>Поставяне на препятствия за намаляване на скоростта на ул."Г.Димитров" 1бр. с.Филаретово</t>
  </si>
  <si>
    <t>ОР на път SLV 3014 IV-48028 Котел - м."Чутурка" гр. Котел</t>
  </si>
  <si>
    <t>Функция "Здравеопазване"</t>
  </si>
  <si>
    <t>Изграждане на Детска градина в УПИ I, кв.77 с.Градец</t>
  </si>
  <si>
    <t>Сондаж за тръбен 
кладенец в ПИ с идентификатор 87031.42.282, землище с. Ябланово</t>
  </si>
  <si>
    <t xml:space="preserve">Изграждане на водопровод и улично осветление в имот с идентификатор  39030.505.54 гр.Котел /Дълга поляна/ ИП, СМР </t>
  </si>
  <si>
    <t>Изграждане на автоспирка в с.Тича -2 бр.</t>
  </si>
  <si>
    <t>Придобиване на земя-реални части от ПИ 87031.502.290 и ПИ 87031.502.291 по КККР на с.Ябланово за откриване  на нова улицата в кв.92</t>
  </si>
  <si>
    <t>ІІІ.ОБЕКТИ ФИНАНСИРАНИ ОТ БЮДЖЕТА НА ВТОРОСТЕПЕНЕН РАЗПОРЕДИТЕЛ- Дирекция СХД</t>
  </si>
  <si>
    <t xml:space="preserve"> Функция "Здравеопазване"</t>
  </si>
  <si>
    <t>"Управление, контрол и регулиране на дейностите по транспорта и пътищата"</t>
  </si>
  <si>
    <t>Наименование на проекта: Топъл обяд в Община Котел</t>
  </si>
  <si>
    <t>BG05SFPR003-1.001-0162-C01</t>
  </si>
  <si>
    <t>"Асистентска подкрепа"</t>
  </si>
  <si>
    <t>Основен ремонт на кметство с.Ябланово</t>
  </si>
  <si>
    <t>ОР покрив на сграда с идентификатор 87031.501.176.3 в с.Ябланово</t>
  </si>
  <si>
    <t>ОР на мост до кметството  в с.Нейково</t>
  </si>
  <si>
    <t xml:space="preserve">Основен ремонт на ул."Стара планина" о.т. 696-445-448 с.Ябланово </t>
  </si>
  <si>
    <t>Основен ремонт дъждовна канализация по ул."Освобождение" с.Ябланово</t>
  </si>
  <si>
    <t>Рехабилитация /основен ремонт/ на общински път SLV1004 за с.Жеравна, в участъка на кръстовището на път II-48 / км.0+000 до входа на с.Жеравна км.=5+600/ СМР, АН, СН, ИП</t>
  </si>
  <si>
    <t xml:space="preserve">Геоложки проучвания и инвестиционен проект  на Външен довеждащ водопровод за питейно-битови нужди на гр.Котел </t>
  </si>
  <si>
    <r>
      <t>Кмет на Община Котел</t>
    </r>
    <r>
      <rPr>
        <sz val="9"/>
        <rFont val="Times New Roman"/>
        <family val="1"/>
        <charset val="204"/>
      </rPr>
      <t xml:space="preserve">    </t>
    </r>
  </si>
  <si>
    <t>Наименование на проекта: "Грижа в дома в община Котел"</t>
  </si>
  <si>
    <t>наименование на обекта /проект СЕС</t>
  </si>
  <si>
    <t>Преходен остатък от постъпления от продажба на нефинансови активи</t>
  </si>
  <si>
    <t>Внедряване на мерки за енергийна ефективност за Обществена сграда за административно обслужване Кметство Малко село и здравна служба проект: BG06RDNP001-7.020-0104-C01</t>
  </si>
  <si>
    <t>Внедряване на мерки за енергийна ефективност за Обществена сграда за административно обслужване Кметство и поща , с. Пъдарево  проект:BG06RDNP001-7.020-0104-C01</t>
  </si>
  <si>
    <t>„Внедряване на мерки за енергийна ефективност за сграда на кметство в с. Кипилово, ул. „Васил Левски“ № 56, с. Кипилово, община Котел, област Сливен“ проект:BG-RRP-4.020-0323</t>
  </si>
  <si>
    <t>Благоустрояване на дворно пространство на имот 39030.501.500 при ЦРДУ гр.Котел</t>
  </si>
  <si>
    <t>Основен ремонт на ул. "Котленски проход" о.т.349-353-355-357-359-361-363-366-367-371-425  в с. Ябланово проект:BG06RDNP001-7.017-0097-C01</t>
  </si>
  <si>
    <t>Основен ремонт на ул. "Димитър Ганев" в с. Градец проект:BG06RDNP001-7.017-0097-C01</t>
  </si>
  <si>
    <t xml:space="preserve">Основен ремонт  на площадно простванство в с.Градец, общ.Котел, с обхват О.Т.319-314-313-490-312-311-310-315-316 между кв.58, 57, 25 и 63 по плана на с.Градец BG06RDNP001-19.245-0005-С01     </t>
  </si>
  <si>
    <t>Изготвяне на инвестиционен проект за ремонт ул. "Иван Трошанов" гр.Котел</t>
  </si>
  <si>
    <t>Изготвяне на инвестиционен проект за ремонт на ул. "Кап.Вълков" гр.Котел</t>
  </si>
  <si>
    <t>Изготвяне на инвестиционен проект за ремонт на ул. "Гранитска" гр.Котел</t>
  </si>
  <si>
    <t>Прединвестиционно проучване и проектиране на ВВМ с. Филаретово</t>
  </si>
  <si>
    <t>ППР и изготвяне на инвестиционен проект и авторски надзор за реконструкция ВВМ на с. Кипилово</t>
  </si>
  <si>
    <t>ППР и проектиране за реконструкция на ВВМ на с. Стрелци</t>
  </si>
  <si>
    <t>Изготвяне на проект за реконструкция на захранващ водопровод  на с. Стрелци</t>
  </si>
  <si>
    <t>Изготвяне на инвестиционен проект във фаза „Технически“ и авторски надзор за реконструкция на външен водопровод на с. Остра могила</t>
  </si>
  <si>
    <t>Основен ремонт дъждовна канализация по улица с.Остра могила</t>
  </si>
  <si>
    <t>Изготвяне на инвестиционен проект за корекция на речното корито на р. Луда Камчия, с. Градец</t>
  </si>
  <si>
    <t>„Енергийно обновяване на сградата на Народно читалище „Просвета 1919“, с. Мокрен, община Котел“, проект: BG-RRP-4.020-0283</t>
  </si>
  <si>
    <t>„Енергийно обновяване на сградата на Народно читалище „Просвета 1870“, с. Тича, община Котел“ проект: BG-RRP-4.020-0283</t>
  </si>
  <si>
    <t>„Енергийно обновяване на сградата на Народно читалище „Надежда 1869“, с. Градец, Община Котел“ проект:BG-RRP-4.020-0290</t>
  </si>
  <si>
    <t>„Енергийно обновяване на сградата на Народно читалище „Пробуда 1928“, с. Пъдарево, община Котел“ проект: BG-RRP-4.020-0290</t>
  </si>
  <si>
    <t xml:space="preserve">Изготвяне на инвестиционен проект във фаза „Технически“ и авторски надзор за общински път SLV1005 /ІІ - 48, Котел – Градец/ - Катунище – Нейково – Граница общ. (Котел - Сливен) – Раково </t>
  </si>
  <si>
    <t>Изготвяне на инвестиционен проект във фаза „Технически“ и авторски надзор за общински път SLV3010 /ІІІ - 484, Кипилово - Стара река/ - Боринци / VTR1078 / - 5 km</t>
  </si>
  <si>
    <t>Изготвяне на инвестиционен проект във фаза „Технически“ и авторски надзор за нов  довеждащ водопровод на с. Седларево</t>
  </si>
  <si>
    <t>Автоматична мобилна инсталация за подготовка и филтриране на питейна вода, с. Кипилово</t>
  </si>
  <si>
    <t>Автоматична мобилна инсталация за подготовка и филтриране на питейна вода, с. Тича</t>
  </si>
  <si>
    <t>Беседка с.Остра могила</t>
  </si>
  <si>
    <t xml:space="preserve">Придобиване на земя-реални части с обща площ 553 кв.м. от ПИ 87031.502.732  по КККР на с.Ябланово за разширение на съществуваща улица „Тиньо Станев“ </t>
  </si>
  <si>
    <t>Придобиване на земя-реални части с обща площ 190 кв.м.  на ПИ 87031.502.2370  по КККР на с.Ябланово за второстепенна улица</t>
  </si>
  <si>
    <t>ОР училище ОУ "Кап.П.Пармаков" с.Градец за  ДГ</t>
  </si>
  <si>
    <t>V.Финансиране на бюджетното салдо</t>
  </si>
  <si>
    <t>BG05SFPR002-2.001-0074-C02</t>
  </si>
  <si>
    <t>BG06RDNP001-7.020-0104-C01</t>
  </si>
  <si>
    <t>Наименование на проекта: „Благоустрояване на площадно пространство в с. Градец, община Котел, с обхват О.Т.319-314-313-490-312-311-310-315-316 между кв.58, 57, 25 и 63 по плана на с. Градец, община Котел"</t>
  </si>
  <si>
    <t>BG06RDNP001-19.245-0005-C01</t>
  </si>
  <si>
    <t>Започвам работа</t>
  </si>
  <si>
    <t>СТЕМ центрове Училища-Ф."Образование" - ВРБ</t>
  </si>
  <si>
    <t>Приложение №</t>
  </si>
  <si>
    <t>Годишен  отчет за сметките за средства от ЕС за 2025 г.</t>
  </si>
  <si>
    <t>2025 г.</t>
  </si>
  <si>
    <t>ПО БЮДЖЕТ 2025 Г.</t>
  </si>
  <si>
    <t xml:space="preserve"> Отчет на приходите по бюджета на Община Котел към 31.12.2025 г.</t>
  </si>
  <si>
    <t>Начален годишен план 2025 г.</t>
  </si>
  <si>
    <t>Уточнен годишен план 31.12.2025</t>
  </si>
  <si>
    <t>Отчет към 31.12.2025 г.</t>
  </si>
  <si>
    <t xml:space="preserve">ИНВЕСТИЦИОННА ПРОГРАМА 2025 Г. </t>
  </si>
  <si>
    <t>Целева субсидия за капиталови разходи 2025 г.</t>
  </si>
  <si>
    <t>Постъпления от продажба на нефинансови активи за  2025</t>
  </si>
  <si>
    <t xml:space="preserve">преходен остатък Целева субсидия капиталови разходи </t>
  </si>
  <si>
    <t>Финансиране с целеви средства от 2025 г.:                 § 61-00         §31-18          §64-00                             §31-11          §83-71 ФЛАГ</t>
  </si>
  <si>
    <t xml:space="preserve">Финансиране със средства от ЕС </t>
  </si>
  <si>
    <t>преходен остатък по §31-11;       §31-12;       §31-18;                            §61-00  други собствени</t>
  </si>
  <si>
    <t xml:space="preserve">ОР сграда Кметство с. Филаретово </t>
  </si>
  <si>
    <t>Ограда Училище Хр. Ботев с. Мокрен</t>
  </si>
  <si>
    <t>ОР покрив ЦНСТ</t>
  </si>
  <si>
    <t>§ 31-11 преходен остатък от трансфери за делегирани от държавата дейности</t>
  </si>
  <si>
    <t>Подмяна и поставяне на нови осветителни тела на  системата за външно изкуствено осветление по  проект :BG-RRP-4.028-0054-C01 по следните населени места:</t>
  </si>
  <si>
    <t>Подмяна и поставяне на нови осветителни тела на  системата за външно изкуствено осветление в  с.Нейково по проект :BG-RRP-4.028-0054-C01</t>
  </si>
  <si>
    <t>Подмяна и поставяне на нови осветителни тела на  системата за външно изкуствено осветление в с.Соколарци по проект :BG-RRP-4.028-0054-C01</t>
  </si>
  <si>
    <t>Подмяна и поставяне на нови осветителни тела на  системата за външно изкуствено осветление в с.Остра могила по проект :BG-RRP-4.028-0054-C01</t>
  </si>
  <si>
    <t>Подмяна и поставяне на нови осветителни тела на  системата за външно изкуствено осветление в с.Орлово по проект :BG-RRP-4.028-0054-C01</t>
  </si>
  <si>
    <t>Подмяна и поставяне на нови осветителни тела на  системата за външно изкуствено осветление в с.Кипилово по проект :BG-RRP-4.028-0054-C01</t>
  </si>
  <si>
    <t>Подмяна и поставяне на нови осветителни тела на  системата за външно изкуствено осветление в с.Мокрен по  проект :BG-RRP-4.028-0054-C01</t>
  </si>
  <si>
    <t>Подмяна и поставяне на нови осветителни тела на  системата за външно изкуствено осветление в с.Пъдарево по  проект :BG-RRP-4.028-0054-C02</t>
  </si>
  <si>
    <t>Подмяна и поставяне на нови осветителни тела на  системата за външно изкуствено осветление в с.Малко село по  проект :BG-RRP-4.028-0054-C03</t>
  </si>
  <si>
    <t>Подмяна и поставяне на нови осветителни тела на  системата за външно изкуствено осветление в с.Филаретово по  проект :BG-RRP-4.028-0054-C04</t>
  </si>
  <si>
    <t>Подмяна и поставяне на нови осветителни тела на  системата за външно изкуствено осветление в с.Тича по  проект :BG-RRP-4.028-0054-C05</t>
  </si>
  <si>
    <t>Подмяна и поставяне на нови осветителни тела на  системата за външно изкуствено осветление в с.Топузево по  проект :BG-RRP-4.028-0054-C06</t>
  </si>
  <si>
    <t>Подмяна и поставяне на нови осветителни тела на  системата за външно изкуствено осветление в с.Ябланово по  проект :BG-RRP-4.028-0054-C07</t>
  </si>
  <si>
    <t>Подмяна и поставяне на нови осветителни тела на  системата за външно изкуствено осветление в с.Градец по  проект :BG-RRP-4.028-0054-C08</t>
  </si>
  <si>
    <t>Подмяна и поставяне на нови осветителни тела на  системата за външно изкуствено осветление в с.Седларево по  проект :BG-RRP-4.028-0054-C09</t>
  </si>
  <si>
    <t>Подмяна и поставяне на нови осветителни тела на  системата за външно изкуствено осветление в с.Стрелци по  проект :BG-RRP-4.028-0054-C10</t>
  </si>
  <si>
    <t>Подмяна и поставяне на нови осветителни тела на  системата за външно изкуствено осветление в с.Боренци по  проект :BG-RRP-4.028-0054-C11</t>
  </si>
  <si>
    <t>Подмяна и поставяне на нови осветителни тела на  системата за външно изкуствено осветление в с.Медвен по  проект :BG-RRP-4.028-0054-C12</t>
  </si>
  <si>
    <t>Подмяна и поставяне на нови осветителни тела на  системата за външно изкуствено осветление в с.Катунище по  проект :BG-RRP-4.028-0054-C13</t>
  </si>
  <si>
    <t xml:space="preserve">Изготвяне на инвестиционен проект във фаза „Технически“ и авторски надзор за реконструкция на довеждащ водопровод  за селата: Филаретово, Малко село, Соколарци и Топузево </t>
  </si>
  <si>
    <t>Реконструкция на ВиК по Главна улица на кв"Изток" с.Градец -Община Котел /обект от Пр. към чл.113, ал.11 от ЗДБРБ за 2025 г./</t>
  </si>
  <si>
    <t>§61-00 трансфер от  МРРБ</t>
  </si>
  <si>
    <t>§61-00 МРРБ</t>
  </si>
  <si>
    <t>ОР  ул."Стадиона"-с.Ябланово</t>
  </si>
  <si>
    <t>Реконструкция на водоснабдителна и вътрешна водопроводна мрежа на с.Малко село /обект от Пр. към чл.113, ал.11 от ЗДБРБ за 2025 г./</t>
  </si>
  <si>
    <t xml:space="preserve">6024143 лв. по §61-00 МРРБ , 945552 лв. - заем ФЛАГ </t>
  </si>
  <si>
    <t>ОР сграда / УТР/ ул. Г.С.Раковски гр.Котел</t>
  </si>
  <si>
    <t>ОР алея парк Изворите</t>
  </si>
  <si>
    <t xml:space="preserve"> Ремонт и реконструкция на централен площад "Възраждане", прилежащи пешеходни зони и съоръжения към тях -гр.Котел  ПМС 360/2020   Актуализация на ИП</t>
  </si>
  <si>
    <t xml:space="preserve">§31-18 други целеви средства от ЦБ </t>
  </si>
  <si>
    <t>ОР площадно пространство с. Малко село</t>
  </si>
  <si>
    <t>ОР ул. Хаджи Къна Боева о.т.292-343-341-330</t>
  </si>
  <si>
    <t>ОР мост кв. Изток- 1бр</t>
  </si>
  <si>
    <t>ОР линеен отводнител ул. Г.С.Раковски, гр. Котел</t>
  </si>
  <si>
    <t>ОР ул. с. Стрелци о.т.15-31-29 до о.т. 27</t>
  </si>
  <si>
    <t>Изготвяне на инвестиционен проект  за поставяне на изкуствени неравности на ул. "Васил Левски" гр.Котел - 4 бр.</t>
  </si>
  <si>
    <t>Изготвяне на инвестиционен проект  за поставяне на изкуствени неравности на ул. "Георги Димитров" с.Тича - 4 бр.</t>
  </si>
  <si>
    <t>ОР  на улица в с.Соколарци от о.т.19 до гробищен парк</t>
  </si>
  <si>
    <t>ОР ограда Читалище с. Жеравна</t>
  </si>
  <si>
    <t>Отводняване на южната стена на Пантеон с изграждане на дренажна система</t>
  </si>
  <si>
    <t>други собствени средства</t>
  </si>
  <si>
    <t>ОР покрив Обреден дом с. Жеравна</t>
  </si>
  <si>
    <t>ОР на път SLV 1003-II-48 ( м.Ловен дом) с.Медвен от 0+000 до 4+800 /обект от Пр. към чл.113, ал.11 от ЗДБРБ за 2025 г./</t>
  </si>
  <si>
    <t>§61-00 от МРРБ</t>
  </si>
  <si>
    <t>ОР на общински път  с. Зелена морава- с.Остра могила   TGV2066 Граница община Омуртаг - Остра могила</t>
  </si>
  <si>
    <t>ОР на общински път VTR1078 /ІІ-53 Елена – Стара река/ - Граница общ. (Елена - Сливен) – Граница общ. (Сливен - Котел) – Боринци-Стрелци - /III-484/ - 7 km</t>
  </si>
  <si>
    <t>Компютърна конфигурация за общинска администрация - 3 бр.</t>
  </si>
  <si>
    <t>др.собств. средства</t>
  </si>
  <si>
    <t>Лаптоп за дейността на офис за военeн отчет</t>
  </si>
  <si>
    <t>§31-11 преходен остатък от трансфери за делегирани от държавата дейности</t>
  </si>
  <si>
    <t xml:space="preserve">Придобиване на компютри за  Детска градина в УПИ I, кв.77 с.Градец </t>
  </si>
  <si>
    <t>Системна интеграция Телекеър Бис "Гривни" - проект BG05SFPR002-2.012, гр.Котел</t>
  </si>
  <si>
    <t>Компютърна конфигурация  за дейност "Асистенстка подкрепа"</t>
  </si>
  <si>
    <t>Изготвяне на инвестиционен проект   на Център за резидентна грижа за пълнолетни лица с интелектуални затруднения-1</t>
  </si>
  <si>
    <t>Изготвяне на инвестиционен проект на Център за резидентна грижа за пълнолетни лица с интелектуални затруднения-2</t>
  </si>
  <si>
    <t>Изготвяне на инвестиционен проект  на Център за резидентна грижа за пълнолетни лица с интелектуални затруднения-3</t>
  </si>
  <si>
    <t>Изготвяне на инвестиционен проект на Център за специализирана подкрепа на лица с увреждания и техните семейства</t>
  </si>
  <si>
    <t>Фотоволтаична инсталация с акумулатори за собствено потребление на „Център за настаняване от семеен тип“- проектиране</t>
  </si>
  <si>
    <t>Фотоволтаична инсталация с акумулатори за собствено потребление и зарядна станция на „Центрове за социална рехабилитация и интеграция “- проектиране</t>
  </si>
  <si>
    <t>Детска площадка с.Ябланово</t>
  </si>
  <si>
    <t>Изработка и поставяне на бариера за ограничаване на достъпа до новоизграждащия се  туристически атракционен комплекс на открито, за природно, културно и историческо наследство за деца и семейства в УПИ VII- за озеленяване, благоустройство и атракционен комплекс,  кв. 501 по ПУП на гр. Котел</t>
  </si>
  <si>
    <t>Проектиране и изграждане на мост в ПИ с идентификатор 39030.501.2012 р.Котлешница гр. Котел- ИП, СМР   ИЗГРАЖДАНЕ НА ПЕШЕХОДЕН МОСТ НАД Р. КОТЛЕШНИЦА СЛЕД ПРИТОК НА Р. ВИТИЯ И ПОДХОД КЪМ КВ. 501 ПО ПУП НА ГР. КОТЕЛ, ОБЩ. КОТЕЛ, В ПИ 39030.502.461, 39030.501.2012, 39030.502.526, 39030.505.31 И 39030.505.48 ПО КККР НА ГР. КОТЕЛ, ОБЩ. КОТЕЛ, ОБЛ. СЛИВЕН    проект: BG06RDNP001-19.517-0003-C01</t>
  </si>
  <si>
    <t>Мини багер с платформа -2 бр.-с.Ябланово и с.Филаретово</t>
  </si>
  <si>
    <t>Климатик за ремонтна работилница</t>
  </si>
  <si>
    <t>Изграждане на детска площадка и кът за отдих с.Ябланово-ПУДООС, с.Ябланово</t>
  </si>
  <si>
    <t>§64-00 ПУДООС</t>
  </si>
  <si>
    <t>Изграждане на детска площадка с.Нейково-ПУДООС, с.Нейково</t>
  </si>
  <si>
    <t>Фитнес уреди с.Орлово</t>
  </si>
  <si>
    <t>Спортна площадка с.Мокрен</t>
  </si>
  <si>
    <t>Спортна площадка с.Стрелци</t>
  </si>
  <si>
    <t>Дървена постройка- тип навес - за демонстрационна - био пчелин</t>
  </si>
  <si>
    <t>Автомобил за дейност "Обредни домове и зали"</t>
  </si>
  <si>
    <t>7714</t>
  </si>
  <si>
    <t>Изграждане на площадка за фитнес и зона за отдих в с.Остра могила- ПУДООС, с.Остра могила</t>
  </si>
  <si>
    <t>Изграждане на площадка за фитнес и зона за отдих в с.Орлово-ПУДООС, с.Орлово</t>
  </si>
  <si>
    <t>ЕТАП I Изграждане на туристически атракционен комплекс на открито, за природно, културно и историческо наследство за деца и семейства в УПИ VII- за озеленяване, благоустройство и атракционен комплекс,  кв. 501 по ПУП на гр. Котел, общ. Котел” -, гр.Котел BG06RDNP001-19.517-0001-C01</t>
  </si>
  <si>
    <t>ЕТАП II Изграждане на туристически атракционен комплекс на открито, за природно, културно и историческо наследство за деца и семейства в УПИ VII- за озеленяване, благоустройство и атракционен комплекс, кв. 501 по ПУП на гр. Котел, общ. Котел” - гр.Котел BG06RDNP001-19.517-0002-C01</t>
  </si>
  <si>
    <t>Покрит пазар с.Пъдарево</t>
  </si>
  <si>
    <t>Покрит пазар с.Градец</t>
  </si>
  <si>
    <t>Роторен снегорин-2 бр.</t>
  </si>
  <si>
    <t xml:space="preserve">§31-12 трансфер за зимно поддържане, снегопочистване </t>
  </si>
  <si>
    <t xml:space="preserve">Придобиване на земя идентификатор 39030.501.2872, с площ 300.кв.м., находящ се в регулацията на гр. Котел“ </t>
  </si>
  <si>
    <t>Автомобил за ИМ</t>
  </si>
  <si>
    <t>Основен ремонт на отоплителна инсталация в ЦНСТ</t>
  </si>
  <si>
    <t>Проектори - 3 бр. и Интерактивна дъска – 1 бр.  ДГ "Дъга"</t>
  </si>
  <si>
    <t>Стерилизатор - ДГ "ДЪГА"</t>
  </si>
  <si>
    <t>Котел за отоплителна инсталация - ДГ "ДЪГА"</t>
  </si>
  <si>
    <t>Компютърна конфигурация -  ДГ "ДЪГА"</t>
  </si>
  <si>
    <t>Циркулационна помпа  - ДГ "Слънчо"</t>
  </si>
  <si>
    <t>Градинска барака</t>
  </si>
  <si>
    <t>Автомобил</t>
  </si>
  <si>
    <t>Фризер</t>
  </si>
  <si>
    <t>Котлон кохер</t>
  </si>
  <si>
    <t>Програмен продукт "HRANA" за ЦНСТ</t>
  </si>
  <si>
    <t>ОР санитарен възел  ОУ с.Кипилово</t>
  </si>
  <si>
    <t>§31-11 трансфери за делегирани от държавата дейности</t>
  </si>
  <si>
    <t>Основен ремонт спортна площадка  в ОУ "Н. Й. Вапцаров" с.Ябланово, с.Ябланово §31-18</t>
  </si>
  <si>
    <t>§31-18  др. целеви разходи от ЦБ</t>
  </si>
  <si>
    <t>ОР сграда ОУ  с.Стрелци</t>
  </si>
  <si>
    <t>СТЕМ центрове -училища</t>
  </si>
  <si>
    <t>Изграждане на физкултурен салон към ОУ "Кап.П.Пармаков" с.Градец, с.Градец §31-18</t>
  </si>
  <si>
    <t>§31-18 др. целеви разходи от ЦБ</t>
  </si>
  <si>
    <t>Комбиниран спортен уред за фитнес на открито ПУДООС, с.Градец</t>
  </si>
  <si>
    <t>Компютърна конфигурация ОУ "Хр.Ботев" с.Тича - 3 бр.</t>
  </si>
  <si>
    <t>Климатик ОУ "Св.св.Кирил и Методий", с.Кипилово</t>
  </si>
  <si>
    <t>Климатик ОУ   с.Стрелци</t>
  </si>
  <si>
    <t>Шкаф с мивка и батерия - ОУ с.Градец, с.Градец</t>
  </si>
  <si>
    <t>Система за видеонаблюдение ОУ "Кап.П.Пармаков" с.Градец</t>
  </si>
  <si>
    <t>забележка по  колона-8</t>
  </si>
  <si>
    <t>Забележка по к.10</t>
  </si>
  <si>
    <t>забележка по  колона-18</t>
  </si>
  <si>
    <t>Забележка по к.20</t>
  </si>
  <si>
    <t>Уточнен план 2025 г.</t>
  </si>
  <si>
    <t>Отчет 2025 г.</t>
  </si>
  <si>
    <t>§31-18</t>
  </si>
  <si>
    <t>61-01 МОН</t>
  </si>
  <si>
    <t>37-01</t>
  </si>
  <si>
    <t>внесен ДДС (-)</t>
  </si>
  <si>
    <t>190000 лв. от постъпления от продажба на нефинансови активи за  2025 г. и 88969 лв.др.собствени средства за плащане на ДДС</t>
  </si>
  <si>
    <t>Деривация за отвеждане на водите от дере "Иглика"  към р."Глогова" ПМС 339/19.12.2025 г</t>
  </si>
  <si>
    <t>§61-01 МОН</t>
  </si>
  <si>
    <t>Оборудване и обзавеждане на ДГ в УПИ I, кв.77 с.Градец</t>
  </si>
  <si>
    <t>Климатик ОУ "д-р П.Берон", с.Филаретово</t>
  </si>
  <si>
    <t>Бензинова самоходна косачка - СУ "Г.С.Раковски" гр.Котел</t>
  </si>
  <si>
    <t>Спортен уред -смит машина с подвижна пейка СУ "Г.С.Раковски" гр.Котел</t>
  </si>
  <si>
    <t xml:space="preserve">ОР ДМА -училища - СТЕМ Център </t>
  </si>
  <si>
    <t>§61-01 МОН - 52716 лв.   §31-18  др. целеви разходи от ЦБ 2820 лв.</t>
  </si>
  <si>
    <t>Климатици ОУ "Н.Й.Вапцаров" с.Ябланово</t>
  </si>
  <si>
    <t>Доставка,монтаж и оборудване на спортна площадка ОУ "Н.Й.Вапцаров" с.Ябланово</t>
  </si>
  <si>
    <t>§64-00 ПУДООС -3749 лв.      §31-11 "-1663"</t>
  </si>
  <si>
    <t>ОР огреде ОУ с.Градец - подготвителни групи</t>
  </si>
  <si>
    <t>Изграждане на компютърна и Wi-Fi мрежа ОУ с.Градец, с.Градец</t>
  </si>
  <si>
    <t xml:space="preserve"> ОТЧЕТ  НА РАЗХОДИТЕ ПО БЮДЖЕТА НА ОБЩИНА КОТЕЛ КЪМ 31.12.2025 Г.</t>
  </si>
  <si>
    <t>Уточнен план към 31.12.2025</t>
  </si>
  <si>
    <t>Отчет към 31.12.2025</t>
  </si>
  <si>
    <t>22-00</t>
  </si>
  <si>
    <t>29-00</t>
  </si>
  <si>
    <t>Разходи за лихви по заеми в страната</t>
  </si>
  <si>
    <t xml:space="preserve">Други разходи за лихви </t>
  </si>
  <si>
    <t>Наименование на проекта: "Предоставяне на иновативни услуги в Община Котел"-Процедура BG05SFPR002-2.012 е с ретроактивно действие /няма подписан договор, но сме длъжни да продължим услугите от АД № BG05SFPR002-2.001-0074-C04/</t>
  </si>
  <si>
    <t>Наименование на проекта: "Повишаване на енергийната ефективност на системите за улично осветление на населените места в община Котел"</t>
  </si>
  <si>
    <t>BG-RRP-4.028-0054-C01</t>
  </si>
  <si>
    <t>Наименование на проекта: „Рехабилитация на съществуващи улици, тротоари и съоръжения и принадлежностите към тях в населени места от Община Котел“</t>
  </si>
  <si>
    <t>BG06RDNP001-7.017-0097-C01</t>
  </si>
  <si>
    <t>Наименование на проекта: "Реконструкция, ремонт и изграждане на инсталации за използване на енергия от ВЕИ в общински сгради с цел подобряване на тяхната енергийна ефективност"  Кметство Малко село и здравна служба, Кметство и поща-с. Пъдарево</t>
  </si>
  <si>
    <t>Наименование на проекта: "Реконструкция, ремонт и енергийно обновяване на  сграда с цел подобряване на тяхната енергийна ефективност" - сграда на кметство в с. Кипилово</t>
  </si>
  <si>
    <t>BG-RRP-4.020-0323-C01</t>
  </si>
  <si>
    <t>Наименование на проекта: "Въвеждане на мерки за енергиийна ефективност в сградите на читалище "Просвета-1870" с. Тича и читалище "Просвета 1919" с. Мокрен"</t>
  </si>
  <si>
    <t>BG-RRP-4.020-0283-C01</t>
  </si>
  <si>
    <t>Наименование на проекта: "Енергийно обновяване на две сгради за обществено обслужване в областта на културата и изкуството - читалища в селата Градец и Пъдарево"</t>
  </si>
  <si>
    <t>BG-RRP-4.020-0290-C01</t>
  </si>
  <si>
    <t>ЕТАП I - Изграждане на туристическа атракционна зона на природно, културно и историческо наследство за деца и семейства в УПИ XVII - за озеленяване, благоустройство и атракционен комплекс, кв. 501 по ПУП на гр. Котел</t>
  </si>
  <si>
    <t>BG06RDNP001-19.517-0001-C01</t>
  </si>
  <si>
    <t>ЕТАП II - Изграждане на туристическа атракционна зона на природно, културно и историческо наследство за деца и семейства в УПИ XVII - за озеленяване, благоустройство и атракционен комплекс, кв. 501 по ПУП на гр. Котел</t>
  </si>
  <si>
    <t>BG06RDNP001-19.517-0002-C01</t>
  </si>
  <si>
    <t>ИЗГРАЖДАНЕ НА ПЕШЕХОДЕН МОСТ НАД Р. КОТЛЕШНИЦА СЛЕД ПРИТОК НА Р. ВИТИЯ И ПОДХОД КЪМ КВ. 501 ПО ПУП НА ГР. КОТЕЛ, ОБЩ. КОТЕЛ, В ПИ 39030.502.461, 39030.501.2012, 39030.502.526, 39030.505.31 И 39030.505.48 ПО КККР НА ГР. КОТЕЛ, ОБЩ. КОТЕЛ, ОБЛ. СЛИВЕН</t>
  </si>
  <si>
    <t xml:space="preserve"> BG06RDNP001-19.517-0003-C01</t>
  </si>
  <si>
    <t>МИРГ</t>
  </si>
  <si>
    <t>Силен старт Училища-Ф."Образование" - ВРБ</t>
  </si>
  <si>
    <t>Успех за теб-Ф."Образование" - ВРБ</t>
  </si>
  <si>
    <t>КО</t>
  </si>
  <si>
    <t>ИНФОРМАЦИЯ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</si>
  <si>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</si>
  <si>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Код по ЕБК</t>
  </si>
  <si>
    <t>А.    ОБЩИНСКИ ДЪЛГ (емисии, договори за общински заеми и др.задължения, представляващи дълг по смисъла на чл. 3 от ЗОД)</t>
  </si>
  <si>
    <t>Описание на дълга /Решение на Общински съвет, Номер на договор/емисия//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</si>
  <si>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</si>
  <si>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</si>
  <si>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</si>
  <si>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</si>
  <si>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Краен срок на договора</t>
  </si>
  <si>
    <t>Остатъчен размер на дълга към 01.01.2025 г. /в лева/</t>
  </si>
  <si>
    <t>в т.ч.:</t>
  </si>
  <si>
    <t xml:space="preserve">Общо извършени плащания по дълга през 2025 г. по главница и разходи /в лева/ </t>
  </si>
  <si>
    <t>Остатъчен размер на дълга към 31.12.2025 г. /в лева/</t>
  </si>
  <si>
    <t xml:space="preserve">разходи за лихви </t>
  </si>
  <si>
    <t xml:space="preserve">др.разходи (такси, комисионни и др.) </t>
  </si>
  <si>
    <t>к.1</t>
  </si>
  <si>
    <t>к.2</t>
  </si>
  <si>
    <t>к.3</t>
  </si>
  <si>
    <t>к.4</t>
  </si>
  <si>
    <t>к.5</t>
  </si>
  <si>
    <t>к.6</t>
  </si>
  <si>
    <t>к.7</t>
  </si>
  <si>
    <t>к.8</t>
  </si>
  <si>
    <t>к.9</t>
  </si>
  <si>
    <t>к.10 (к.11+к.12)</t>
  </si>
  <si>
    <t>к.11</t>
  </si>
  <si>
    <t>к.12</t>
  </si>
  <si>
    <t>к.13 (к.9+к.10)</t>
  </si>
  <si>
    <t>к.14</t>
  </si>
  <si>
    <t>1.</t>
  </si>
  <si>
    <t>2.</t>
  </si>
  <si>
    <t>3.</t>
  </si>
  <si>
    <t>………..</t>
  </si>
  <si>
    <t>ОБЩО</t>
  </si>
  <si>
    <t>Забележки: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</si>
  <si>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</si>
  <si>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2. Информацията се попълва за дълга (по отделни договори и/или др. 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31.12.2024 г. са приключили, не се попълва.</t>
  </si>
  <si>
    <t xml:space="preserve">3. За дълга във валута с плаващ курс (USD, JPY), левовата равностойност на остатъчния размер към 31.12.2025 г. (к.14) се посочва като се използва съответния курс на БНБ за валутата. </t>
  </si>
  <si>
    <t>Б. ИЗДАДЕНИ ОБЩИНСКИ ГАРАНЦИИ</t>
  </si>
  <si>
    <t>Номер на издадената общинска гаранция</t>
  </si>
  <si>
    <t>Размер на издадената от общината гаранция</t>
  </si>
  <si>
    <t>Година на издаване на гаранцията</t>
  </si>
  <si>
    <t>Бенефициент на гаранцията</t>
  </si>
  <si>
    <t>Кредитор на бенефициента на издадената общинска гаранция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</si>
  <si>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</si>
  <si>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</si>
  <si>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t>Забележка: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</si>
  <si>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</si>
  <si>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Описание на дълга /Номер на договор/ISIN//</t>
  </si>
  <si>
    <t>Наименование контролираното лице</t>
  </si>
  <si>
    <t>Кредитор на лицето по чл. 8а от ЗОД</t>
  </si>
  <si>
    <t xml:space="preserve">Краен срок за погасяване </t>
  </si>
  <si>
    <t>Остатъчен размер на дълга на лицето към 01.01.2025 г. /в лева/</t>
  </si>
  <si>
    <t>Остатъчен размер на дълга на лицето към 31.12.2025 г. /в лева/</t>
  </si>
  <si>
    <t xml:space="preserve">к.10 </t>
  </si>
  <si>
    <t>Размер на издадената гаранция от лицето по чл. 8а от ЗОД</t>
  </si>
  <si>
    <t>Дата на издаване на гаранцията</t>
  </si>
  <si>
    <t>Бенефициент на гаранцията, издадена от лицето по         чл. 8а от ЗОД</t>
  </si>
  <si>
    <t>Кредитор на бенефициента, на който лицето по чл. 8а от ЗОД е издало гаранцията</t>
  </si>
  <si>
    <t>Остатъчен размер на гаранцията към 01.01.2025 г. /в лева/</t>
  </si>
  <si>
    <t>Остатъчен размер на гаранцията към 31.12.2025 г. /в лева/</t>
  </si>
  <si>
    <r>
      <t xml:space="preserve">Получен дълг </t>
    </r>
    <r>
      <rPr>
        <b/>
        <i/>
        <sz val="10"/>
        <color theme="1"/>
        <rFont val="Times New Roman"/>
        <family val="1"/>
        <charset val="204"/>
      </rPr>
      <t>през</t>
    </r>
    <r>
      <rPr>
        <b/>
        <sz val="10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</si>
  <si>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0"/>
        <color theme="1"/>
        <rFont val="Times New Roman"/>
        <family val="1"/>
        <charset val="204"/>
      </rPr>
      <t>главница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през</t>
    </r>
    <r>
      <rPr>
        <b/>
        <sz val="10"/>
        <color theme="1"/>
        <rFont val="Times New Roman"/>
        <family val="1"/>
        <charset val="204"/>
      </rPr>
      <t xml:space="preserve"> 2025 г. /в лева/</t>
    </r>
  </si>
  <si>
    <r>
      <t xml:space="preserve">Извършени разходи по дълга </t>
    </r>
    <r>
      <rPr>
        <b/>
        <i/>
        <sz val="10"/>
        <color theme="1"/>
        <rFont val="Times New Roman"/>
        <family val="1"/>
        <charset val="204"/>
      </rPr>
      <t>през</t>
    </r>
    <r>
      <rPr>
        <b/>
        <sz val="10"/>
        <color theme="1"/>
        <rFont val="Times New Roman"/>
        <family val="1"/>
        <charset val="204"/>
      </rPr>
      <t xml:space="preserve"> 2025 г. /в лева/</t>
    </r>
  </si>
  <si>
    <t>4. Остатъчен размер на дълга към 01.01.2025 г. и към 31.12.2025 г. е дългът по счетоводни данни, съответно към двата периода.</t>
  </si>
  <si>
    <r>
      <t xml:space="preserve">В. ДЪЛГ </t>
    </r>
    <r>
      <rPr>
        <b/>
        <u/>
        <sz val="10"/>
        <color theme="1"/>
        <rFont val="Times New Roman"/>
        <family val="1"/>
        <charset val="204"/>
      </rPr>
      <t>НА ЛИЦАТА ПО чл. 8а от</t>
    </r>
    <r>
      <rPr>
        <b/>
        <sz val="10"/>
        <color theme="1"/>
        <rFont val="Times New Roman"/>
        <family val="1"/>
        <charset val="204"/>
      </rPr>
      <t xml:space="preserve"> ЗОД</t>
    </r>
  </si>
  <si>
    <r>
      <t xml:space="preserve">Извършени разходи (лихви, такси и др.) по дълга </t>
    </r>
    <r>
      <rPr>
        <b/>
        <i/>
        <sz val="10"/>
        <color theme="1"/>
        <rFont val="Times New Roman"/>
        <family val="1"/>
        <charset val="204"/>
      </rPr>
      <t>през</t>
    </r>
    <r>
      <rPr>
        <b/>
        <sz val="10"/>
        <color theme="1"/>
        <rFont val="Times New Roman"/>
        <family val="1"/>
        <charset val="204"/>
      </rPr>
      <t xml:space="preserve"> 2025 г. /в лева/</t>
    </r>
  </si>
  <si>
    <r>
      <t xml:space="preserve">Г. ИЗДАДЕНИ ГАРАНЦИИ </t>
    </r>
    <r>
      <rPr>
        <b/>
        <i/>
        <sz val="10"/>
        <color theme="1"/>
        <rFont val="Times New Roman"/>
        <family val="1"/>
        <charset val="204"/>
      </rPr>
      <t>ОТ</t>
    </r>
    <r>
      <rPr>
        <b/>
        <i/>
        <u/>
        <sz val="10"/>
        <color theme="1"/>
        <rFont val="Times New Roman"/>
        <family val="1"/>
        <charset val="204"/>
      </rPr>
      <t xml:space="preserve"> ЛИЦАТА</t>
    </r>
    <r>
      <rPr>
        <b/>
        <u/>
        <sz val="10"/>
        <color theme="1"/>
        <rFont val="Times New Roman"/>
        <family val="1"/>
        <charset val="204"/>
      </rPr>
      <t xml:space="preserve"> по чл. 8а от ЗОД</t>
    </r>
  </si>
  <si>
    <t>Приложение  № 5</t>
  </si>
  <si>
    <t>на община  Котел</t>
  </si>
  <si>
    <t>1.Договор за револвиращ кредит  №1500/07.05.2025 г., Анекс №1/11.12.2025 г. за финансиране и рефинансиране на разходи за ДДС за изпълнението на ободрен проект с наименование "Реконстрекция на водоснабдителна и вътрештна водопроводна мрежа на с.Малко село, Община Котел" РОбС-Котел №278/10.04.2025 г.</t>
  </si>
  <si>
    <t>ФОНД ФЛАГ ЕАД</t>
  </si>
  <si>
    <t>BGN</t>
  </si>
  <si>
    <t>Финансиране и рефинансиране на разходи за ДДС за изпълнението на ободрен проект с наименование "Реконстрекция на водоснабдителна и вътрештна водопроводна мрежа на с.Малко село, Община Котел"</t>
  </si>
  <si>
    <t>2.Договор за револвиращ кредит №1502/19.05.2025 г. Анекс №1/29.10.2025 г. за финансиране и рефинансиране на извършени допустими възстановими разходи за изпълнението на одобрен проект с наименование "Топъл обяд", съгл. Административен договор  № BG05SFPR003-1.001-0162-C01 РОбС-Котел  №279/28.04.2025 г.</t>
  </si>
  <si>
    <t>Финансиране и рефинансиране на извършени допустими възстановими разходи за изпълнението на одобрен проект с наименование "Топъл обяд", съгл. Административен договор  № BG05SFPR003-1.001-0162-C01</t>
  </si>
  <si>
    <t>3. Договор за кредит №1537/06.10.2025 г. за финансиране и рефинансиране на извършени допустими възстановими разходи за изпълнението на одобрен проект с наименование "Повишаване на енергийната ефективност на системите за улично осветление на населените места в Община Котел", съгл. Договор за финансиране  № BG-RRP-4.028-0054, РОбС-Котел №367/22.08.2025 г.</t>
  </si>
  <si>
    <t>Финансиране и рефинансиране на извършени допустими възстановими разходи за изпълнението на одобрен проект с наименование "Повишаване на енергийната ефективност на системите за улично осветление на населените места в Община Котел", съгл. Договор за финансиране  № BG-RRP-4.028-0054</t>
  </si>
  <si>
    <t>1. Договор №1528/27.08.2025 г. РОбС-Котел №313/09.06.2025 г. доп. С РОбС-Котел №345/24.07.2025 г.</t>
  </si>
  <si>
    <t xml:space="preserve">Сдружение "Местна инициативна грепа Котел, Сунгурларе и Върбица" </t>
  </si>
  <si>
    <t xml:space="preserve">5172602 лв. по §61-00 МРРБ , 945552 лв. - заем ФЛАГ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</si>
</sst>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#&quot;-&quot;0#"/>
    <numFmt numFmtId="165" formatCode="0.0"/>
    <numFmt numFmtId="166" formatCode="00&quot;-&quot;0#"/>
    <numFmt numFmtId="167" formatCode="#,##0_ ;\-#,##0\ "/>
  </numFmts>
  <fonts count="59"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  <font>
      <b/>
      <i/>
      <sz val="9"/>
      <name val="Calibri"/>
      <family val="2"/>
      <charset val="204"/>
    </font>
    <font>
      <b/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9"/>
      <name val="Calibri"/>
      <family val="2"/>
      <charset val="204"/>
    </font>
    <font>
      <u/>
      <sz val="10"/>
      <name val="Times New Roman"/>
      <family val="1"/>
      <charset val="204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i/>
      <u/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DDDDD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9" fontId="14" fillId="0" borderId="0" applyFont="0" applyFill="0" applyBorder="0" applyAlignment="0" applyProtection="0"/>
    <xf numFmtId="0" fontId="20" fillId="0" borderId="0"/>
  </cellStyleXfs>
  <cellXfs count="811">
    <xf numFmtId="0" fontId="0" fillId="0" borderId="0" xfId="0"/>
    <xf numFmtId="0" fontId="8" fillId="0" borderId="8" xfId="1" applyFont="1" applyBorder="1" applyAlignment="1">
      <alignment horizontal="left" vertical="center" wrapText="1"/>
    </xf>
    <xf numFmtId="164" fontId="11" fillId="0" borderId="11" xfId="1" quotePrefix="1" applyNumberFormat="1" applyFont="1" applyBorder="1" applyAlignment="1">
      <alignment horizontal="right" vertical="center"/>
    </xf>
    <xf numFmtId="0" fontId="8" fillId="0" borderId="7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165" fontId="8" fillId="0" borderId="3" xfId="1" applyNumberFormat="1" applyFont="1" applyBorder="1" applyAlignment="1">
      <alignment horizontal="right" vertical="center"/>
    </xf>
    <xf numFmtId="166" fontId="10" fillId="0" borderId="12" xfId="1" applyNumberFormat="1" applyFont="1" applyBorder="1" applyAlignment="1">
      <alignment horizontal="right" vertical="center"/>
    </xf>
    <xf numFmtId="0" fontId="11" fillId="0" borderId="12" xfId="1" applyFont="1" applyBorder="1" applyAlignment="1">
      <alignment horizontal="right" vertical="center"/>
    </xf>
    <xf numFmtId="0" fontId="10" fillId="0" borderId="1" xfId="3" applyFont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/>
    <xf numFmtId="49" fontId="10" fillId="0" borderId="7" xfId="1" applyNumberFormat="1" applyFont="1" applyBorder="1" applyAlignment="1">
      <alignment horizontal="right" vertical="center"/>
    </xf>
    <xf numFmtId="164" fontId="10" fillId="0" borderId="3" xfId="1" quotePrefix="1" applyNumberFormat="1" applyFont="1" applyBorder="1" applyAlignment="1">
      <alignment horizontal="right" vertical="center"/>
    </xf>
    <xf numFmtId="164" fontId="10" fillId="0" borderId="3" xfId="1" applyNumberFormat="1" applyFont="1" applyBorder="1" applyAlignment="1">
      <alignment horizontal="right" vertical="center"/>
    </xf>
    <xf numFmtId="166" fontId="10" fillId="0" borderId="3" xfId="1" applyNumberFormat="1" applyFont="1" applyBorder="1" applyAlignment="1">
      <alignment horizontal="right"/>
    </xf>
    <xf numFmtId="164" fontId="10" fillId="0" borderId="3" xfId="1" applyNumberFormat="1" applyFont="1" applyBorder="1" applyAlignment="1">
      <alignment horizontal="right"/>
    </xf>
    <xf numFmtId="166" fontId="10" fillId="0" borderId="5" xfId="1" applyNumberFormat="1" applyFont="1" applyBorder="1" applyAlignment="1">
      <alignment horizontal="right"/>
    </xf>
    <xf numFmtId="166" fontId="10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0" fillId="0" borderId="0" xfId="3" applyFont="1" applyAlignment="1">
      <alignment horizontal="center" vertical="center" wrapText="1"/>
    </xf>
    <xf numFmtId="3" fontId="8" fillId="0" borderId="0" xfId="2" applyNumberFormat="1" applyFont="1" applyAlignment="1">
      <alignment horizontal="right" vertical="center"/>
    </xf>
    <xf numFmtId="3" fontId="8" fillId="0" borderId="0" xfId="0" applyNumberFormat="1" applyFont="1"/>
    <xf numFmtId="0" fontId="10" fillId="0" borderId="14" xfId="2" applyFont="1" applyBorder="1" applyAlignment="1">
      <alignment horizontal="center" vertical="center"/>
    </xf>
    <xf numFmtId="0" fontId="8" fillId="0" borderId="31" xfId="0" applyFont="1" applyBorder="1"/>
    <xf numFmtId="164" fontId="10" fillId="3" borderId="3" xfId="1" quotePrefix="1" applyNumberFormat="1" applyFont="1" applyFill="1" applyBorder="1" applyAlignment="1">
      <alignment horizontal="right" vertical="center"/>
    </xf>
    <xf numFmtId="0" fontId="10" fillId="0" borderId="31" xfId="0" applyFont="1" applyBorder="1" applyAlignment="1">
      <alignment horizontal="right"/>
    </xf>
    <xf numFmtId="0" fontId="10" fillId="3" borderId="7" xfId="2" applyFont="1" applyFill="1" applyBorder="1" applyAlignment="1">
      <alignment horizontal="center" vertical="center"/>
    </xf>
    <xf numFmtId="0" fontId="10" fillId="3" borderId="13" xfId="2" applyFont="1" applyFill="1" applyBorder="1" applyAlignment="1">
      <alignment horizontal="center" vertical="center"/>
    </xf>
    <xf numFmtId="0" fontId="10" fillId="3" borderId="13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12" xfId="2" applyFont="1" applyFill="1" applyBorder="1" applyAlignment="1">
      <alignment horizontal="center" vertical="center" wrapText="1"/>
    </xf>
    <xf numFmtId="49" fontId="10" fillId="3" borderId="7" xfId="1" applyNumberFormat="1" applyFont="1" applyFill="1" applyBorder="1" applyAlignment="1">
      <alignment horizontal="right" vertical="center"/>
    </xf>
    <xf numFmtId="164" fontId="10" fillId="3" borderId="3" xfId="1" applyNumberFormat="1" applyFont="1" applyFill="1" applyBorder="1" applyAlignment="1">
      <alignment horizontal="right" vertical="center"/>
    </xf>
    <xf numFmtId="166" fontId="10" fillId="3" borderId="3" xfId="1" applyNumberFormat="1" applyFont="1" applyFill="1" applyBorder="1" applyAlignment="1">
      <alignment horizontal="right"/>
    </xf>
    <xf numFmtId="164" fontId="9" fillId="3" borderId="20" xfId="1" quotePrefix="1" applyNumberFormat="1" applyFont="1" applyFill="1" applyBorder="1" applyAlignment="1">
      <alignment horizontal="right" vertical="center"/>
    </xf>
    <xf numFmtId="166" fontId="10" fillId="3" borderId="5" xfId="1" applyNumberFormat="1" applyFont="1" applyFill="1" applyBorder="1" applyAlignment="1">
      <alignment horizontal="right"/>
    </xf>
    <xf numFmtId="166" fontId="10" fillId="3" borderId="12" xfId="1" applyNumberFormat="1" applyFont="1" applyFill="1" applyBorder="1" applyAlignment="1">
      <alignment horizontal="right" vertical="center"/>
    </xf>
    <xf numFmtId="0" fontId="9" fillId="3" borderId="12" xfId="1" applyFont="1" applyFill="1" applyBorder="1" applyAlignment="1">
      <alignment horizontal="right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0" borderId="0" xfId="1" quotePrefix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8" fillId="0" borderId="5" xfId="2" applyFont="1" applyBorder="1" applyAlignment="1">
      <alignment horizontal="center" vertical="center"/>
    </xf>
    <xf numFmtId="3" fontId="8" fillId="0" borderId="10" xfId="2" applyNumberFormat="1" applyFont="1" applyBorder="1" applyAlignment="1">
      <alignment horizontal="right" vertical="center"/>
    </xf>
    <xf numFmtId="3" fontId="8" fillId="0" borderId="21" xfId="2" applyNumberFormat="1" applyFont="1" applyBorder="1" applyAlignment="1">
      <alignment horizontal="right" vertical="center"/>
    </xf>
    <xf numFmtId="0" fontId="10" fillId="0" borderId="12" xfId="3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10" fillId="0" borderId="5" xfId="2" applyFont="1" applyBorder="1" applyAlignment="1">
      <alignment vertical="center" wrapText="1"/>
    </xf>
    <xf numFmtId="49" fontId="10" fillId="0" borderId="0" xfId="1" applyNumberFormat="1" applyFont="1" applyAlignment="1">
      <alignment horizontal="right" vertical="center"/>
    </xf>
    <xf numFmtId="164" fontId="10" fillId="0" borderId="0" xfId="1" quotePrefix="1" applyNumberFormat="1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6" fontId="10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 vertical="center"/>
    </xf>
    <xf numFmtId="164" fontId="11" fillId="0" borderId="0" xfId="1" quotePrefix="1" applyNumberFormat="1" applyFont="1" applyAlignment="1">
      <alignment horizontal="right" vertical="center"/>
    </xf>
    <xf numFmtId="0" fontId="8" fillId="0" borderId="0" xfId="1" applyFont="1" applyAlignment="1">
      <alignment horizontal="left" vertical="center" wrapText="1"/>
    </xf>
    <xf numFmtId="0" fontId="8" fillId="0" borderId="0" xfId="2" quotePrefix="1" applyFont="1" applyAlignment="1">
      <alignment horizontal="center" vertical="center" wrapText="1"/>
    </xf>
    <xf numFmtId="0" fontId="8" fillId="0" borderId="0" xfId="2" quotePrefix="1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" fontId="8" fillId="0" borderId="9" xfId="2" applyNumberFormat="1" applyFont="1" applyBorder="1" applyAlignment="1">
      <alignment horizontal="right" vertical="center"/>
    </xf>
    <xf numFmtId="3" fontId="8" fillId="0" borderId="20" xfId="2" applyNumberFormat="1" applyFont="1" applyBorder="1" applyAlignment="1">
      <alignment horizontal="righ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4" xfId="2" applyNumberFormat="1" applyFont="1" applyBorder="1" applyAlignment="1">
      <alignment horizontal="right" vertical="center"/>
    </xf>
    <xf numFmtId="49" fontId="10" fillId="0" borderId="3" xfId="1" applyNumberFormat="1" applyFont="1" applyBorder="1" applyAlignment="1">
      <alignment horizontal="right" vertical="center"/>
    </xf>
    <xf numFmtId="3" fontId="10" fillId="3" borderId="29" xfId="2" applyNumberFormat="1" applyFont="1" applyFill="1" applyBorder="1" applyAlignment="1">
      <alignment horizontal="right" vertical="center"/>
    </xf>
    <xf numFmtId="3" fontId="8" fillId="0" borderId="12" xfId="2" applyNumberFormat="1" applyFont="1" applyBorder="1" applyAlignment="1">
      <alignment horizontal="right" vertical="center"/>
    </xf>
    <xf numFmtId="0" fontId="10" fillId="3" borderId="0" xfId="1" applyFont="1" applyFill="1" applyAlignment="1">
      <alignment horizontal="left" vertical="center"/>
    </xf>
    <xf numFmtId="0" fontId="10" fillId="3" borderId="39" xfId="1" applyFont="1" applyFill="1" applyBorder="1" applyAlignment="1">
      <alignment horizontal="left" vertical="center"/>
    </xf>
    <xf numFmtId="0" fontId="10" fillId="3" borderId="0" xfId="2" applyFont="1" applyFill="1" applyAlignment="1">
      <alignment horizontal="left" vertical="center"/>
    </xf>
    <xf numFmtId="0" fontId="10" fillId="3" borderId="0" xfId="2" applyFont="1" applyFill="1" applyAlignment="1">
      <alignment vertical="center" wrapText="1"/>
    </xf>
    <xf numFmtId="0" fontId="10" fillId="3" borderId="0" xfId="2" applyFont="1" applyFill="1" applyAlignment="1">
      <alignment horizontal="left"/>
    </xf>
    <xf numFmtId="0" fontId="10" fillId="3" borderId="6" xfId="2" applyFont="1" applyFill="1" applyBorder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3" fontId="12" fillId="0" borderId="0" xfId="2" applyNumberFormat="1" applyFont="1" applyAlignment="1">
      <alignment horizontal="right" vertical="center"/>
    </xf>
    <xf numFmtId="3" fontId="16" fillId="0" borderId="0" xfId="0" applyNumberFormat="1" applyFont="1"/>
    <xf numFmtId="0" fontId="8" fillId="0" borderId="2" xfId="2" applyFont="1" applyBorder="1" applyAlignment="1">
      <alignment vertical="center" wrapText="1"/>
    </xf>
    <xf numFmtId="0" fontId="10" fillId="0" borderId="30" xfId="2" applyFont="1" applyBorder="1" applyAlignment="1">
      <alignment horizontal="left" vertical="center"/>
    </xf>
    <xf numFmtId="0" fontId="10" fillId="0" borderId="27" xfId="0" applyFont="1" applyBorder="1"/>
    <xf numFmtId="0" fontId="10" fillId="2" borderId="31" xfId="0" applyFont="1" applyFill="1" applyBorder="1" applyProtection="1">
      <protection hidden="1"/>
    </xf>
    <xf numFmtId="0" fontId="8" fillId="0" borderId="31" xfId="0" applyFont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31" xfId="0" applyFont="1" applyFill="1" applyBorder="1"/>
    <xf numFmtId="0" fontId="10" fillId="2" borderId="31" xfId="0" applyFont="1" applyFill="1" applyBorder="1" applyAlignment="1">
      <alignment wrapText="1"/>
    </xf>
    <xf numFmtId="0" fontId="10" fillId="2" borderId="34" xfId="0" applyFont="1" applyFill="1" applyBorder="1"/>
    <xf numFmtId="0" fontId="10" fillId="2" borderId="34" xfId="0" applyFont="1" applyFill="1" applyBorder="1" applyAlignment="1">
      <alignment wrapText="1"/>
    </xf>
    <xf numFmtId="0" fontId="10" fillId="0" borderId="27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8" fillId="0" borderId="31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10" fillId="2" borderId="27" xfId="0" applyFont="1" applyFill="1" applyBorder="1"/>
    <xf numFmtId="0" fontId="10" fillId="2" borderId="27" xfId="0" applyFont="1" applyFill="1" applyBorder="1" applyAlignment="1">
      <alignment wrapText="1"/>
    </xf>
    <xf numFmtId="0" fontId="10" fillId="2" borderId="31" xfId="0" applyFont="1" applyFill="1" applyBorder="1" applyAlignment="1">
      <alignment horizontal="left" wrapText="1"/>
    </xf>
    <xf numFmtId="0" fontId="10" fillId="2" borderId="28" xfId="0" applyFont="1" applyFill="1" applyBorder="1" applyAlignment="1">
      <alignment horizontal="right"/>
    </xf>
    <xf numFmtId="0" fontId="8" fillId="2" borderId="31" xfId="0" applyFont="1" applyFill="1" applyBorder="1" applyAlignment="1">
      <alignment horizontal="right"/>
    </xf>
    <xf numFmtId="0" fontId="10" fillId="2" borderId="31" xfId="0" applyFont="1" applyFill="1" applyBorder="1" applyAlignment="1">
      <alignment horizontal="right"/>
    </xf>
    <xf numFmtId="0" fontId="10" fillId="2" borderId="34" xfId="0" applyFont="1" applyFill="1" applyBorder="1" applyAlignment="1">
      <alignment horizontal="right"/>
    </xf>
    <xf numFmtId="0" fontId="8" fillId="2" borderId="38" xfId="0" applyFont="1" applyFill="1" applyBorder="1" applyAlignment="1">
      <alignment horizontal="right"/>
    </xf>
    <xf numFmtId="0" fontId="10" fillId="3" borderId="0" xfId="2" applyFont="1" applyFill="1" applyAlignment="1">
      <alignment vertical="center"/>
    </xf>
    <xf numFmtId="0" fontId="8" fillId="0" borderId="13" xfId="2" applyFont="1" applyBorder="1" applyAlignment="1">
      <alignment horizontal="center" vertical="center" wrapText="1"/>
    </xf>
    <xf numFmtId="0" fontId="11" fillId="0" borderId="6" xfId="1" applyFont="1" applyBorder="1" applyAlignment="1">
      <alignment horizontal="right" vertical="center"/>
    </xf>
    <xf numFmtId="0" fontId="10" fillId="0" borderId="6" xfId="3" applyFont="1" applyBorder="1" applyAlignment="1">
      <alignment horizontal="center" vertical="center" wrapText="1"/>
    </xf>
    <xf numFmtId="166" fontId="10" fillId="0" borderId="20" xfId="1" applyNumberFormat="1" applyFont="1" applyBorder="1" applyAlignment="1">
      <alignment horizontal="right" vertical="center"/>
    </xf>
    <xf numFmtId="0" fontId="11" fillId="0" borderId="20" xfId="1" applyFont="1" applyBorder="1" applyAlignment="1">
      <alignment horizontal="right" vertical="center"/>
    </xf>
    <xf numFmtId="0" fontId="10" fillId="0" borderId="15" xfId="3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6" fillId="0" borderId="0" xfId="2" applyNumberFormat="1" applyFont="1" applyAlignment="1">
      <alignment horizontal="center" vertical="center"/>
    </xf>
    <xf numFmtId="3" fontId="12" fillId="0" borderId="0" xfId="0" applyNumberFormat="1" applyFont="1"/>
    <xf numFmtId="0" fontId="10" fillId="0" borderId="13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right" vertical="center"/>
    </xf>
    <xf numFmtId="3" fontId="8" fillId="0" borderId="17" xfId="2" applyNumberFormat="1" applyFont="1" applyBorder="1" applyAlignment="1">
      <alignment horizontal="right" vertical="center"/>
    </xf>
    <xf numFmtId="3" fontId="8" fillId="0" borderId="18" xfId="2" applyNumberFormat="1" applyFont="1" applyBorder="1" applyAlignment="1">
      <alignment horizontal="right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2" xfId="2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21" xfId="0" applyFont="1" applyBorder="1" applyAlignment="1">
      <alignment vertical="center"/>
    </xf>
    <xf numFmtId="3" fontId="8" fillId="0" borderId="42" xfId="2" applyNumberFormat="1" applyFont="1" applyBorder="1" applyAlignment="1">
      <alignment horizontal="right" vertical="center"/>
    </xf>
    <xf numFmtId="3" fontId="8" fillId="0" borderId="40" xfId="2" applyNumberFormat="1" applyFont="1" applyBorder="1" applyAlignment="1">
      <alignment horizontal="right" vertical="center"/>
    </xf>
    <xf numFmtId="3" fontId="8" fillId="0" borderId="11" xfId="2" applyNumberFormat="1" applyFont="1" applyBorder="1" applyAlignment="1">
      <alignment horizontal="right" vertical="center"/>
    </xf>
    <xf numFmtId="3" fontId="8" fillId="0" borderId="41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right" vertical="center"/>
    </xf>
    <xf numFmtId="3" fontId="8" fillId="0" borderId="16" xfId="2" applyNumberFormat="1" applyFont="1" applyBorder="1" applyAlignment="1">
      <alignment horizontal="right" vertical="center"/>
    </xf>
    <xf numFmtId="3" fontId="8" fillId="0" borderId="25" xfId="2" applyNumberFormat="1" applyFont="1" applyBorder="1" applyAlignment="1">
      <alignment horizontal="right" vertical="center"/>
    </xf>
    <xf numFmtId="3" fontId="8" fillId="0" borderId="26" xfId="2" applyNumberFormat="1" applyFont="1" applyBorder="1" applyAlignment="1">
      <alignment horizontal="right" vertical="center"/>
    </xf>
    <xf numFmtId="0" fontId="10" fillId="0" borderId="20" xfId="0" applyFont="1" applyBorder="1" applyAlignment="1">
      <alignment vertical="center" wrapText="1"/>
    </xf>
    <xf numFmtId="0" fontId="10" fillId="0" borderId="24" xfId="2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164" fontId="7" fillId="3" borderId="3" xfId="1" applyNumberFormat="1" applyFont="1" applyFill="1" applyBorder="1" applyAlignment="1">
      <alignment horizontal="right"/>
    </xf>
    <xf numFmtId="3" fontId="8" fillId="0" borderId="50" xfId="2" applyNumberFormat="1" applyFont="1" applyBorder="1" applyAlignment="1">
      <alignment horizontal="right" vertical="center"/>
    </xf>
    <xf numFmtId="3" fontId="8" fillId="0" borderId="51" xfId="2" applyNumberFormat="1" applyFont="1" applyBorder="1" applyAlignment="1">
      <alignment horizontal="right" vertical="center"/>
    </xf>
    <xf numFmtId="1" fontId="10" fillId="0" borderId="0" xfId="2" applyNumberFormat="1" applyFont="1" applyAlignment="1">
      <alignment horizontal="center" vertical="center"/>
    </xf>
    <xf numFmtId="3" fontId="8" fillId="0" borderId="44" xfId="2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52" xfId="2" applyFont="1" applyBorder="1" applyAlignment="1">
      <alignment vertical="center" wrapText="1"/>
    </xf>
    <xf numFmtId="0" fontId="10" fillId="0" borderId="53" xfId="0" applyFont="1" applyBorder="1" applyAlignment="1">
      <alignment vertical="center" wrapText="1"/>
    </xf>
    <xf numFmtId="0" fontId="10" fillId="0" borderId="41" xfId="0" applyFont="1" applyBorder="1" applyAlignment="1">
      <alignment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/>
    </xf>
    <xf numFmtId="3" fontId="10" fillId="3" borderId="14" xfId="2" applyNumberFormat="1" applyFont="1" applyFill="1" applyBorder="1" applyAlignment="1">
      <alignment horizontal="right" vertical="center"/>
    </xf>
    <xf numFmtId="3" fontId="10" fillId="3" borderId="22" xfId="2" applyNumberFormat="1" applyFont="1" applyFill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/>
    </xf>
    <xf numFmtId="0" fontId="18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3" fontId="8" fillId="0" borderId="2" xfId="2" applyNumberFormat="1" applyFont="1" applyBorder="1" applyAlignment="1">
      <alignment horizontal="right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3" fontId="8" fillId="0" borderId="52" xfId="2" applyNumberFormat="1" applyFont="1" applyBorder="1" applyAlignment="1">
      <alignment horizontal="right" vertical="center"/>
    </xf>
    <xf numFmtId="3" fontId="8" fillId="0" borderId="53" xfId="2" applyNumberFormat="1" applyFont="1" applyBorder="1" applyAlignment="1">
      <alignment horizontal="right" vertical="center"/>
    </xf>
    <xf numFmtId="3" fontId="8" fillId="0" borderId="49" xfId="2" applyNumberFormat="1" applyFont="1" applyBorder="1" applyAlignment="1">
      <alignment horizontal="right" vertical="center"/>
    </xf>
    <xf numFmtId="3" fontId="8" fillId="0" borderId="15" xfId="2" applyNumberFormat="1" applyFont="1" applyBorder="1" applyAlignment="1">
      <alignment horizontal="right" vertical="center"/>
    </xf>
    <xf numFmtId="3" fontId="8" fillId="0" borderId="54" xfId="2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0" borderId="1" xfId="2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/>
    </xf>
    <xf numFmtId="49" fontId="8" fillId="0" borderId="31" xfId="0" applyNumberFormat="1" applyFont="1" applyBorder="1" applyAlignment="1">
      <alignment horizontal="center"/>
    </xf>
    <xf numFmtId="49" fontId="10" fillId="2" borderId="31" xfId="0" applyNumberFormat="1" applyFont="1" applyFill="1" applyBorder="1" applyAlignment="1">
      <alignment horizontal="center"/>
    </xf>
    <xf numFmtId="49" fontId="10" fillId="2" borderId="34" xfId="0" applyNumberFormat="1" applyFont="1" applyFill="1" applyBorder="1" applyAlignment="1">
      <alignment horizontal="center"/>
    </xf>
    <xf numFmtId="49" fontId="10" fillId="0" borderId="31" xfId="0" applyNumberFormat="1" applyFont="1" applyBorder="1" applyAlignment="1">
      <alignment horizontal="center"/>
    </xf>
    <xf numFmtId="49" fontId="10" fillId="2" borderId="27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/>
    </xf>
    <xf numFmtId="49" fontId="8" fillId="2" borderId="31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49" fontId="8" fillId="2" borderId="34" xfId="0" applyNumberFormat="1" applyFont="1" applyFill="1" applyBorder="1" applyAlignment="1">
      <alignment horizontal="center"/>
    </xf>
    <xf numFmtId="49" fontId="8" fillId="2" borderId="38" xfId="0" applyNumberFormat="1" applyFont="1" applyFill="1" applyBorder="1" applyAlignment="1">
      <alignment horizontal="center"/>
    </xf>
    <xf numFmtId="49" fontId="10" fillId="0" borderId="27" xfId="0" applyNumberFormat="1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49" fontId="10" fillId="0" borderId="28" xfId="0" applyNumberFormat="1" applyFont="1" applyBorder="1" applyAlignment="1">
      <alignment horizontal="center" wrapText="1"/>
    </xf>
    <xf numFmtId="0" fontId="10" fillId="0" borderId="34" xfId="0" applyFont="1" applyBorder="1" applyAlignment="1">
      <alignment horizontal="right"/>
    </xf>
    <xf numFmtId="49" fontId="10" fillId="0" borderId="34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/>
    </xf>
    <xf numFmtId="0" fontId="10" fillId="2" borderId="34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center"/>
    </xf>
    <xf numFmtId="0" fontId="5" fillId="0" borderId="0" xfId="0" applyFont="1"/>
    <xf numFmtId="0" fontId="10" fillId="0" borderId="6" xfId="2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2" borderId="5" xfId="0" applyFont="1" applyFill="1" applyBorder="1" applyAlignment="1">
      <alignment horizontal="left" vertical="center" wrapText="1"/>
    </xf>
    <xf numFmtId="49" fontId="8" fillId="0" borderId="29" xfId="0" applyNumberFormat="1" applyFont="1" applyBorder="1"/>
    <xf numFmtId="49" fontId="10" fillId="2" borderId="32" xfId="0" applyNumberFormat="1" applyFont="1" applyFill="1" applyBorder="1" applyAlignment="1" applyProtection="1">
      <alignment horizontal="center"/>
      <protection hidden="1"/>
    </xf>
    <xf numFmtId="49" fontId="8" fillId="0" borderId="32" xfId="0" applyNumberFormat="1" applyFont="1" applyBorder="1" applyAlignment="1">
      <alignment horizontal="center"/>
    </xf>
    <xf numFmtId="49" fontId="10" fillId="2" borderId="32" xfId="0" applyNumberFormat="1" applyFont="1" applyFill="1" applyBorder="1" applyAlignment="1">
      <alignment horizontal="center"/>
    </xf>
    <xf numFmtId="49" fontId="10" fillId="2" borderId="37" xfId="0" applyNumberFormat="1" applyFont="1" applyFill="1" applyBorder="1" applyAlignment="1">
      <alignment horizontal="center"/>
    </xf>
    <xf numFmtId="49" fontId="10" fillId="0" borderId="32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2" borderId="35" xfId="0" applyNumberFormat="1" applyFont="1" applyFill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4" fillId="3" borderId="20" xfId="0" applyFont="1" applyFill="1" applyBorder="1"/>
    <xf numFmtId="0" fontId="4" fillId="3" borderId="10" xfId="0" applyFont="1" applyFill="1" applyBorder="1"/>
    <xf numFmtId="49" fontId="10" fillId="0" borderId="0" xfId="1" applyNumberFormat="1" applyFont="1" applyAlignment="1">
      <alignment horizontal="center" vertical="center" wrapText="1"/>
    </xf>
    <xf numFmtId="164" fontId="10" fillId="0" borderId="0" xfId="1" quotePrefix="1" applyNumberFormat="1" applyFont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20" xfId="0" applyFont="1" applyBorder="1" applyAlignment="1">
      <alignment wrapText="1"/>
    </xf>
    <xf numFmtId="0" fontId="35" fillId="0" borderId="0" xfId="0" applyFont="1"/>
    <xf numFmtId="0" fontId="29" fillId="7" borderId="20" xfId="0" applyFont="1" applyFill="1" applyBorder="1" applyAlignment="1">
      <alignment horizontal="left" wrapText="1"/>
    </xf>
    <xf numFmtId="0" fontId="38" fillId="0" borderId="0" xfId="0" applyFont="1"/>
    <xf numFmtId="0" fontId="26" fillId="0" borderId="0" xfId="0" applyNumberFormat="1" applyFont="1"/>
    <xf numFmtId="0" fontId="26" fillId="0" borderId="0" xfId="0" applyNumberFormat="1" applyFont="1" applyAlignment="1">
      <alignment wrapText="1"/>
    </xf>
    <xf numFmtId="0" fontId="25" fillId="0" borderId="0" xfId="0" applyNumberFormat="1" applyFont="1"/>
    <xf numFmtId="0" fontId="24" fillId="0" borderId="20" xfId="0" applyNumberFormat="1" applyFont="1" applyFill="1" applyBorder="1" applyAlignment="1">
      <alignment horizontal="center" wrapText="1"/>
    </xf>
    <xf numFmtId="0" fontId="24" fillId="0" borderId="15" xfId="0" applyNumberFormat="1" applyFont="1" applyFill="1" applyBorder="1" applyAlignment="1">
      <alignment horizontal="center" wrapText="1"/>
    </xf>
    <xf numFmtId="0" fontId="26" fillId="4" borderId="1" xfId="0" applyNumberFormat="1" applyFont="1" applyFill="1" applyBorder="1" applyAlignment="1">
      <alignment horizontal="center"/>
    </xf>
    <xf numFmtId="0" fontId="26" fillId="4" borderId="60" xfId="0" applyNumberFormat="1" applyFont="1" applyFill="1" applyBorder="1" applyAlignment="1">
      <alignment horizontal="center" wrapText="1"/>
    </xf>
    <xf numFmtId="0" fontId="26" fillId="4" borderId="11" xfId="0" applyNumberFormat="1" applyFont="1" applyFill="1" applyBorder="1" applyAlignment="1">
      <alignment horizontal="center"/>
    </xf>
    <xf numFmtId="0" fontId="24" fillId="4" borderId="11" xfId="0" applyNumberFormat="1" applyFont="1" applyFill="1" applyBorder="1" applyAlignment="1">
      <alignment horizontal="center" wrapText="1"/>
    </xf>
    <xf numFmtId="0" fontId="24" fillId="4" borderId="61" xfId="0" applyNumberFormat="1" applyFont="1" applyFill="1" applyBorder="1" applyAlignment="1">
      <alignment horizontal="center" wrapText="1"/>
    </xf>
    <xf numFmtId="0" fontId="26" fillId="4" borderId="43" xfId="0" applyNumberFormat="1" applyFont="1" applyFill="1" applyBorder="1" applyAlignment="1">
      <alignment horizontal="center"/>
    </xf>
    <xf numFmtId="0" fontId="26" fillId="4" borderId="1" xfId="0" applyNumberFormat="1" applyFont="1" applyFill="1" applyBorder="1"/>
    <xf numFmtId="0" fontId="26" fillId="4" borderId="1" xfId="0" applyNumberFormat="1" applyFont="1" applyFill="1" applyBorder="1" applyAlignment="1">
      <alignment horizontal="center" wrapText="1"/>
    </xf>
    <xf numFmtId="0" fontId="26" fillId="4" borderId="17" xfId="0" applyNumberFormat="1" applyFont="1" applyFill="1" applyBorder="1" applyAlignment="1">
      <alignment horizontal="center"/>
    </xf>
    <xf numFmtId="0" fontId="26" fillId="4" borderId="18" xfId="0" applyNumberFormat="1" applyFont="1" applyFill="1" applyBorder="1" applyAlignment="1">
      <alignment horizontal="center"/>
    </xf>
    <xf numFmtId="0" fontId="26" fillId="4" borderId="42" xfId="0" applyNumberFormat="1" applyFont="1" applyFill="1" applyBorder="1" applyAlignment="1"/>
    <xf numFmtId="0" fontId="26" fillId="4" borderId="30" xfId="0" applyNumberFormat="1" applyFont="1" applyFill="1" applyBorder="1" applyAlignment="1">
      <alignment wrapText="1"/>
    </xf>
    <xf numFmtId="0" fontId="26" fillId="4" borderId="20" xfId="0" applyNumberFormat="1" applyFont="1" applyFill="1" applyBorder="1"/>
    <xf numFmtId="0" fontId="24" fillId="4" borderId="20" xfId="0" applyNumberFormat="1" applyFont="1" applyFill="1" applyBorder="1"/>
    <xf numFmtId="0" fontId="26" fillId="4" borderId="10" xfId="0" applyNumberFormat="1" applyFont="1" applyFill="1" applyBorder="1"/>
    <xf numFmtId="0" fontId="26" fillId="0" borderId="24" xfId="0" applyNumberFormat="1" applyFont="1" applyBorder="1"/>
    <xf numFmtId="0" fontId="28" fillId="0" borderId="45" xfId="0" applyNumberFormat="1" applyFont="1" applyBorder="1" applyAlignment="1">
      <alignment wrapText="1"/>
    </xf>
    <xf numFmtId="0" fontId="30" fillId="0" borderId="45" xfId="0" applyNumberFormat="1" applyFont="1" applyBorder="1" applyAlignment="1">
      <alignment wrapText="1"/>
    </xf>
    <xf numFmtId="0" fontId="26" fillId="0" borderId="20" xfId="0" applyNumberFormat="1" applyFont="1" applyFill="1" applyBorder="1"/>
    <xf numFmtId="0" fontId="24" fillId="0" borderId="20" xfId="0" applyNumberFormat="1" applyFont="1" applyFill="1" applyBorder="1" applyAlignment="1">
      <alignment wrapText="1"/>
    </xf>
    <xf numFmtId="0" fontId="24" fillId="0" borderId="15" xfId="0" applyNumberFormat="1" applyFont="1" applyFill="1" applyBorder="1" applyAlignment="1">
      <alignment wrapText="1"/>
    </xf>
    <xf numFmtId="0" fontId="26" fillId="0" borderId="10" xfId="0" applyNumberFormat="1" applyFont="1" applyFill="1" applyBorder="1"/>
    <xf numFmtId="0" fontId="26" fillId="0" borderId="24" xfId="0" applyNumberFormat="1" applyFont="1" applyFill="1" applyBorder="1"/>
    <xf numFmtId="0" fontId="26" fillId="7" borderId="20" xfId="0" applyNumberFormat="1" applyFont="1" applyFill="1" applyBorder="1"/>
    <xf numFmtId="0" fontId="24" fillId="7" borderId="20" xfId="0" applyNumberFormat="1" applyFont="1" applyFill="1" applyBorder="1" applyAlignment="1">
      <alignment wrapText="1"/>
    </xf>
    <xf numFmtId="0" fontId="26" fillId="7" borderId="10" xfId="0" applyNumberFormat="1" applyFont="1" applyFill="1" applyBorder="1"/>
    <xf numFmtId="0" fontId="30" fillId="7" borderId="15" xfId="0" applyNumberFormat="1" applyFont="1" applyFill="1" applyBorder="1" applyAlignment="1">
      <alignment wrapText="1"/>
    </xf>
    <xf numFmtId="0" fontId="26" fillId="7" borderId="15" xfId="0" applyNumberFormat="1" applyFont="1" applyFill="1" applyBorder="1" applyAlignment="1">
      <alignment wrapText="1"/>
    </xf>
    <xf numFmtId="0" fontId="30" fillId="0" borderId="45" xfId="0" applyNumberFormat="1" applyFont="1" applyFill="1" applyBorder="1" applyAlignment="1">
      <alignment wrapText="1"/>
    </xf>
    <xf numFmtId="0" fontId="26" fillId="0" borderId="15" xfId="0" applyNumberFormat="1" applyFont="1" applyBorder="1" applyAlignment="1">
      <alignment wrapText="1"/>
    </xf>
    <xf numFmtId="0" fontId="30" fillId="0" borderId="15" xfId="0" applyNumberFormat="1" applyFont="1" applyFill="1" applyBorder="1" applyAlignment="1">
      <alignment wrapText="1"/>
    </xf>
    <xf numFmtId="0" fontId="32" fillId="0" borderId="24" xfId="0" applyNumberFormat="1" applyFont="1" applyFill="1" applyBorder="1"/>
    <xf numFmtId="0" fontId="31" fillId="0" borderId="45" xfId="0" applyNumberFormat="1" applyFont="1" applyFill="1" applyBorder="1" applyAlignment="1">
      <alignment wrapText="1"/>
    </xf>
    <xf numFmtId="0" fontId="26" fillId="5" borderId="24" xfId="0" applyNumberFormat="1" applyFont="1" applyFill="1" applyBorder="1"/>
    <xf numFmtId="0" fontId="30" fillId="8" borderId="45" xfId="0" applyNumberFormat="1" applyFont="1" applyFill="1" applyBorder="1" applyAlignment="1">
      <alignment wrapText="1"/>
    </xf>
    <xf numFmtId="0" fontId="26" fillId="8" borderId="20" xfId="0" applyNumberFormat="1" applyFont="1" applyFill="1" applyBorder="1"/>
    <xf numFmtId="0" fontId="24" fillId="8" borderId="20" xfId="0" applyNumberFormat="1" applyFont="1" applyFill="1" applyBorder="1" applyAlignment="1">
      <alignment wrapText="1"/>
    </xf>
    <xf numFmtId="0" fontId="26" fillId="8" borderId="10" xfId="0" applyNumberFormat="1" applyFont="1" applyFill="1" applyBorder="1"/>
    <xf numFmtId="0" fontId="26" fillId="0" borderId="15" xfId="0" applyNumberFormat="1" applyFont="1" applyFill="1" applyBorder="1" applyAlignment="1">
      <alignment wrapText="1"/>
    </xf>
    <xf numFmtId="0" fontId="25" fillId="0" borderId="0" xfId="0" applyNumberFormat="1" applyFont="1" applyFill="1"/>
    <xf numFmtId="0" fontId="26" fillId="0" borderId="15" xfId="0" applyNumberFormat="1" applyFont="1" applyFill="1" applyBorder="1" applyAlignment="1">
      <alignment horizontal="left" wrapText="1"/>
    </xf>
    <xf numFmtId="0" fontId="32" fillId="0" borderId="15" xfId="0" applyNumberFormat="1" applyFont="1" applyFill="1" applyBorder="1" applyAlignment="1">
      <alignment wrapText="1"/>
    </xf>
    <xf numFmtId="0" fontId="33" fillId="0" borderId="20" xfId="0" applyNumberFormat="1" applyFont="1" applyFill="1" applyBorder="1" applyAlignment="1">
      <alignment wrapText="1"/>
    </xf>
    <xf numFmtId="0" fontId="26" fillId="0" borderId="20" xfId="0" applyNumberFormat="1" applyFont="1" applyFill="1" applyBorder="1" applyAlignment="1">
      <alignment wrapText="1"/>
    </xf>
    <xf numFmtId="0" fontId="32" fillId="0" borderId="15" xfId="0" applyNumberFormat="1" applyFont="1" applyBorder="1" applyAlignment="1">
      <alignment wrapText="1"/>
    </xf>
    <xf numFmtId="0" fontId="32" fillId="0" borderId="45" xfId="0" applyNumberFormat="1" applyFont="1" applyBorder="1" applyAlignment="1">
      <alignment wrapText="1"/>
    </xf>
    <xf numFmtId="0" fontId="30" fillId="7" borderId="45" xfId="0" applyNumberFormat="1" applyFont="1" applyFill="1" applyBorder="1" applyAlignment="1">
      <alignment wrapText="1"/>
    </xf>
    <xf numFmtId="0" fontId="24" fillId="0" borderId="20" xfId="0" applyNumberFormat="1" applyFont="1" applyFill="1" applyBorder="1"/>
    <xf numFmtId="0" fontId="26" fillId="4" borderId="24" xfId="0" applyNumberFormat="1" applyFont="1" applyFill="1" applyBorder="1" applyAlignment="1"/>
    <xf numFmtId="0" fontId="26" fillId="4" borderId="45" xfId="0" applyNumberFormat="1" applyFont="1" applyFill="1" applyBorder="1" applyAlignment="1">
      <alignment wrapText="1"/>
    </xf>
    <xf numFmtId="0" fontId="26" fillId="0" borderId="24" xfId="0" applyNumberFormat="1" applyFont="1" applyFill="1" applyBorder="1" applyAlignment="1"/>
    <xf numFmtId="0" fontId="30" fillId="0" borderId="0" xfId="0" applyNumberFormat="1" applyFont="1" applyBorder="1" applyAlignment="1">
      <alignment wrapText="1"/>
    </xf>
    <xf numFmtId="0" fontId="30" fillId="0" borderId="15" xfId="0" applyNumberFormat="1" applyFont="1" applyBorder="1" applyAlignment="1">
      <alignment wrapText="1"/>
    </xf>
    <xf numFmtId="0" fontId="28" fillId="0" borderId="45" xfId="0" applyNumberFormat="1" applyFont="1" applyFill="1" applyBorder="1" applyAlignment="1">
      <alignment wrapText="1"/>
    </xf>
    <xf numFmtId="0" fontId="26" fillId="0" borderId="15" xfId="0" applyNumberFormat="1" applyFont="1" applyBorder="1" applyAlignment="1">
      <alignment horizontal="left" wrapText="1"/>
    </xf>
    <xf numFmtId="0" fontId="26" fillId="0" borderId="45" xfId="0" applyNumberFormat="1" applyFont="1" applyBorder="1" applyAlignment="1">
      <alignment wrapText="1"/>
    </xf>
    <xf numFmtId="0" fontId="29" fillId="0" borderId="45" xfId="0" applyNumberFormat="1" applyFont="1" applyFill="1" applyBorder="1" applyAlignment="1">
      <alignment wrapText="1"/>
    </xf>
    <xf numFmtId="0" fontId="25" fillId="0" borderId="0" xfId="0" applyNumberFormat="1" applyFont="1" applyFill="1" applyAlignment="1">
      <alignment wrapText="1"/>
    </xf>
    <xf numFmtId="0" fontId="37" fillId="0" borderId="0" xfId="0" applyNumberFormat="1" applyFont="1" applyFill="1"/>
    <xf numFmtId="0" fontId="37" fillId="0" borderId="0" xfId="0" applyNumberFormat="1" applyFont="1"/>
    <xf numFmtId="0" fontId="26" fillId="0" borderId="0" xfId="0" applyNumberFormat="1" applyFont="1" applyFill="1" applyBorder="1" applyAlignment="1">
      <alignment wrapText="1"/>
    </xf>
    <xf numFmtId="0" fontId="32" fillId="0" borderId="61" xfId="0" applyNumberFormat="1" applyFont="1" applyFill="1" applyBorder="1" applyAlignment="1">
      <alignment wrapText="1"/>
    </xf>
    <xf numFmtId="0" fontId="26" fillId="0" borderId="31" xfId="0" applyNumberFormat="1" applyFont="1" applyFill="1" applyBorder="1" applyAlignment="1"/>
    <xf numFmtId="0" fontId="32" fillId="0" borderId="20" xfId="0" applyNumberFormat="1" applyFont="1" applyFill="1" applyBorder="1" applyAlignment="1">
      <alignment vertical="center" wrapText="1"/>
    </xf>
    <xf numFmtId="0" fontId="26" fillId="5" borderId="24" xfId="0" applyNumberFormat="1" applyFont="1" applyFill="1" applyBorder="1" applyAlignment="1"/>
    <xf numFmtId="0" fontId="32" fillId="0" borderId="20" xfId="0" applyNumberFormat="1" applyFont="1" applyFill="1" applyBorder="1" applyAlignment="1">
      <alignment wrapText="1"/>
    </xf>
    <xf numFmtId="0" fontId="26" fillId="0" borderId="45" xfId="0" applyNumberFormat="1" applyFont="1" applyFill="1" applyBorder="1" applyAlignment="1">
      <alignment wrapText="1"/>
    </xf>
    <xf numFmtId="0" fontId="26" fillId="0" borderId="24" xfId="0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wrapText="1"/>
    </xf>
    <xf numFmtId="0" fontId="30" fillId="4" borderId="24" xfId="0" applyNumberFormat="1" applyFont="1" applyFill="1" applyBorder="1" applyAlignment="1"/>
    <xf numFmtId="0" fontId="30" fillId="4" borderId="45" xfId="0" applyNumberFormat="1" applyFont="1" applyFill="1" applyBorder="1" applyAlignment="1">
      <alignment wrapText="1"/>
    </xf>
    <xf numFmtId="0" fontId="30" fillId="0" borderId="24" xfId="0" applyNumberFormat="1" applyFont="1" applyFill="1" applyBorder="1" applyAlignment="1"/>
    <xf numFmtId="0" fontId="24" fillId="4" borderId="20" xfId="0" applyNumberFormat="1" applyFont="1" applyFill="1" applyBorder="1" applyAlignment="1">
      <alignment wrapText="1"/>
    </xf>
    <xf numFmtId="0" fontId="24" fillId="4" borderId="15" xfId="0" applyNumberFormat="1" applyFont="1" applyFill="1" applyBorder="1" applyAlignment="1">
      <alignment wrapText="1"/>
    </xf>
    <xf numFmtId="0" fontId="26" fillId="4" borderId="24" xfId="0" applyNumberFormat="1" applyFont="1" applyFill="1" applyBorder="1"/>
    <xf numFmtId="0" fontId="26" fillId="4" borderId="15" xfId="0" applyNumberFormat="1" applyFont="1" applyFill="1" applyBorder="1" applyAlignment="1">
      <alignment wrapText="1"/>
    </xf>
    <xf numFmtId="0" fontId="27" fillId="0" borderId="45" xfId="0" applyNumberFormat="1" applyFont="1" applyFill="1" applyBorder="1" applyAlignment="1">
      <alignment wrapText="1"/>
    </xf>
    <xf numFmtId="0" fontId="30" fillId="0" borderId="30" xfId="0" applyNumberFormat="1" applyFont="1" applyFill="1" applyBorder="1" applyAlignment="1">
      <alignment wrapText="1"/>
    </xf>
    <xf numFmtId="0" fontId="26" fillId="3" borderId="42" xfId="0" applyNumberFormat="1" applyFont="1" applyFill="1" applyBorder="1"/>
    <xf numFmtId="0" fontId="26" fillId="3" borderId="30" xfId="0" applyNumberFormat="1" applyFont="1" applyFill="1" applyBorder="1" applyAlignment="1">
      <alignment horizontal="center" wrapText="1"/>
    </xf>
    <xf numFmtId="0" fontId="36" fillId="3" borderId="20" xfId="0" applyNumberFormat="1" applyFont="1" applyFill="1" applyBorder="1"/>
    <xf numFmtId="0" fontId="23" fillId="3" borderId="20" xfId="0" applyNumberFormat="1" applyFont="1" applyFill="1" applyBorder="1"/>
    <xf numFmtId="0" fontId="36" fillId="3" borderId="10" xfId="0" applyNumberFormat="1" applyFont="1" applyFill="1" applyBorder="1"/>
    <xf numFmtId="0" fontId="36" fillId="4" borderId="20" xfId="0" applyNumberFormat="1" applyFont="1" applyFill="1" applyBorder="1"/>
    <xf numFmtId="0" fontId="23" fillId="4" borderId="20" xfId="0" applyNumberFormat="1" applyFont="1" applyFill="1" applyBorder="1"/>
    <xf numFmtId="0" fontId="36" fillId="4" borderId="10" xfId="0" applyNumberFormat="1" applyFont="1" applyFill="1" applyBorder="1"/>
    <xf numFmtId="0" fontId="26" fillId="0" borderId="42" xfId="0" applyNumberFormat="1" applyFont="1" applyFill="1" applyBorder="1"/>
    <xf numFmtId="0" fontId="26" fillId="0" borderId="30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left" wrapText="1"/>
    </xf>
    <xf numFmtId="0" fontId="24" fillId="0" borderId="15" xfId="0" applyNumberFormat="1" applyFont="1" applyFill="1" applyBorder="1" applyAlignment="1">
      <alignment horizontal="left" wrapText="1"/>
    </xf>
    <xf numFmtId="0" fontId="26" fillId="0" borderId="30" xfId="0" applyNumberFormat="1" applyFont="1" applyFill="1" applyBorder="1" applyAlignment="1">
      <alignment horizontal="left" wrapText="1"/>
    </xf>
    <xf numFmtId="0" fontId="23" fillId="4" borderId="15" xfId="0" applyNumberFormat="1" applyFont="1" applyFill="1" applyBorder="1"/>
    <xf numFmtId="0" fontId="34" fillId="0" borderId="24" xfId="0" applyNumberFormat="1" applyFont="1" applyBorder="1"/>
    <xf numFmtId="0" fontId="34" fillId="0" borderId="15" xfId="0" applyNumberFormat="1" applyFont="1" applyFill="1" applyBorder="1" applyAlignment="1">
      <alignment wrapText="1"/>
    </xf>
    <xf numFmtId="0" fontId="36" fillId="0" borderId="20" xfId="0" applyNumberFormat="1" applyFont="1" applyFill="1" applyBorder="1"/>
    <xf numFmtId="0" fontId="23" fillId="0" borderId="20" xfId="0" applyNumberFormat="1" applyFont="1" applyFill="1" applyBorder="1" applyAlignment="1">
      <alignment wrapText="1"/>
    </xf>
    <xf numFmtId="0" fontId="23" fillId="0" borderId="15" xfId="0" applyNumberFormat="1" applyFont="1" applyFill="1" applyBorder="1" applyAlignment="1">
      <alignment wrapText="1"/>
    </xf>
    <xf numFmtId="0" fontId="26" fillId="6" borderId="42" xfId="0" applyNumberFormat="1" applyFont="1" applyFill="1" applyBorder="1"/>
    <xf numFmtId="0" fontId="26" fillId="6" borderId="30" xfId="0" applyNumberFormat="1" applyFont="1" applyFill="1" applyBorder="1" applyAlignment="1">
      <alignment horizontal="center" wrapText="1"/>
    </xf>
    <xf numFmtId="0" fontId="36" fillId="6" borderId="20" xfId="0" applyNumberFormat="1" applyFont="1" applyFill="1" applyBorder="1"/>
    <xf numFmtId="0" fontId="23" fillId="0" borderId="15" xfId="0" applyNumberFormat="1" applyFont="1" applyFill="1" applyBorder="1"/>
    <xf numFmtId="0" fontId="36" fillId="0" borderId="10" xfId="0" applyNumberFormat="1" applyFont="1" applyFill="1" applyBorder="1"/>
    <xf numFmtId="0" fontId="32" fillId="0" borderId="40" xfId="0" applyNumberFormat="1" applyFont="1" applyBorder="1"/>
    <xf numFmtId="0" fontId="26" fillId="6" borderId="22" xfId="0" applyNumberFormat="1" applyFont="1" applyFill="1" applyBorder="1"/>
    <xf numFmtId="0" fontId="26" fillId="6" borderId="59" xfId="0" applyNumberFormat="1" applyFont="1" applyFill="1" applyBorder="1" applyAlignment="1">
      <alignment horizontal="center" wrapText="1"/>
    </xf>
    <xf numFmtId="0" fontId="26" fillId="4" borderId="22" xfId="0" applyNumberFormat="1" applyFont="1" applyFill="1" applyBorder="1" applyAlignment="1"/>
    <xf numFmtId="0" fontId="26" fillId="4" borderId="59" xfId="0" applyNumberFormat="1" applyFont="1" applyFill="1" applyBorder="1" applyAlignment="1">
      <alignment wrapText="1"/>
    </xf>
    <xf numFmtId="0" fontId="25" fillId="0" borderId="0" xfId="0" applyNumberFormat="1" applyFont="1" applyFill="1" applyBorder="1"/>
    <xf numFmtId="0" fontId="40" fillId="4" borderId="20" xfId="0" applyNumberFormat="1" applyFont="1" applyFill="1" applyBorder="1"/>
    <xf numFmtId="0" fontId="17" fillId="0" borderId="40" xfId="0" applyNumberFormat="1" applyFont="1" applyBorder="1"/>
    <xf numFmtId="0" fontId="25" fillId="0" borderId="26" xfId="0" applyNumberFormat="1" applyFont="1" applyFill="1" applyBorder="1"/>
    <xf numFmtId="0" fontId="25" fillId="0" borderId="44" xfId="0" applyNumberFormat="1" applyFont="1" applyFill="1" applyBorder="1"/>
    <xf numFmtId="0" fontId="34" fillId="0" borderId="0" xfId="0" applyNumberFormat="1" applyFont="1" applyFill="1" applyBorder="1"/>
    <xf numFmtId="0" fontId="10" fillId="0" borderId="0" xfId="0" applyNumberFormat="1" applyFont="1" applyAlignment="1">
      <alignment horizontal="center" wrapText="1"/>
    </xf>
    <xf numFmtId="0" fontId="11" fillId="0" borderId="0" xfId="0" applyNumberFormat="1" applyFont="1" applyAlignment="1">
      <alignment horizontal="center" wrapText="1"/>
    </xf>
    <xf numFmtId="0" fontId="11" fillId="0" borderId="0" xfId="5" applyNumberFormat="1" applyFont="1" applyAlignment="1">
      <alignment horizontal="center" wrapText="1"/>
    </xf>
    <xf numFmtId="0" fontId="10" fillId="0" borderId="0" xfId="5" applyNumberFormat="1" applyFont="1" applyAlignment="1">
      <alignment horizontal="center" wrapText="1"/>
    </xf>
    <xf numFmtId="0" fontId="25" fillId="0" borderId="0" xfId="0" applyNumberFormat="1" applyFont="1" applyAlignment="1">
      <alignment wrapText="1"/>
    </xf>
    <xf numFmtId="0" fontId="42" fillId="0" borderId="0" xfId="0" applyFont="1"/>
    <xf numFmtId="0" fontId="42" fillId="0" borderId="0" xfId="0" applyFont="1" applyBorder="1"/>
    <xf numFmtId="0" fontId="42" fillId="0" borderId="39" xfId="0" applyFont="1" applyBorder="1"/>
    <xf numFmtId="0" fontId="42" fillId="0" borderId="0" xfId="0" applyFont="1" applyFill="1" applyBorder="1" applyAlignment="1">
      <alignment wrapText="1"/>
    </xf>
    <xf numFmtId="1" fontId="42" fillId="3" borderId="23" xfId="0" applyNumberFormat="1" applyFont="1" applyFill="1" applyBorder="1" applyAlignment="1">
      <alignment wrapText="1"/>
    </xf>
    <xf numFmtId="1" fontId="42" fillId="3" borderId="16" xfId="0" applyNumberFormat="1" applyFont="1" applyFill="1" applyBorder="1" applyAlignment="1">
      <alignment wrapText="1"/>
    </xf>
    <xf numFmtId="1" fontId="42" fillId="3" borderId="9" xfId="0" applyNumberFormat="1" applyFont="1" applyFill="1" applyBorder="1" applyAlignment="1">
      <alignment wrapText="1"/>
    </xf>
    <xf numFmtId="1" fontId="42" fillId="3" borderId="21" xfId="0" applyNumberFormat="1" applyFont="1" applyFill="1" applyBorder="1" applyAlignment="1">
      <alignment wrapText="1"/>
    </xf>
    <xf numFmtId="1" fontId="4" fillId="3" borderId="23" xfId="0" applyNumberFormat="1" applyFont="1" applyFill="1" applyBorder="1" applyAlignment="1">
      <alignment wrapText="1"/>
    </xf>
    <xf numFmtId="1" fontId="4" fillId="3" borderId="16" xfId="0" applyNumberFormat="1" applyFont="1" applyFill="1" applyBorder="1" applyAlignment="1">
      <alignment wrapText="1"/>
    </xf>
    <xf numFmtId="0" fontId="38" fillId="0" borderId="0" xfId="0" applyFont="1" applyBorder="1"/>
    <xf numFmtId="1" fontId="4" fillId="3" borderId="9" xfId="0" applyNumberFormat="1" applyFont="1" applyFill="1" applyBorder="1" applyAlignment="1">
      <alignment wrapText="1"/>
    </xf>
    <xf numFmtId="1" fontId="4" fillId="3" borderId="21" xfId="0" applyNumberFormat="1" applyFont="1" applyFill="1" applyBorder="1" applyAlignment="1">
      <alignment wrapText="1"/>
    </xf>
    <xf numFmtId="0" fontId="42" fillId="0" borderId="0" xfId="0" applyFont="1" applyFill="1" applyBorder="1"/>
    <xf numFmtId="0" fontId="42" fillId="0" borderId="0" xfId="0" applyFont="1" applyFill="1"/>
    <xf numFmtId="1" fontId="42" fillId="0" borderId="0" xfId="0" applyNumberFormat="1" applyFont="1" applyFill="1" applyBorder="1" applyAlignment="1">
      <alignment wrapText="1"/>
    </xf>
    <xf numFmtId="1" fontId="42" fillId="0" borderId="0" xfId="0" applyNumberFormat="1" applyFont="1" applyFill="1" applyBorder="1"/>
    <xf numFmtId="0" fontId="42" fillId="0" borderId="20" xfId="0" applyFont="1" applyFill="1" applyBorder="1"/>
    <xf numFmtId="0" fontId="42" fillId="0" borderId="10" xfId="0" applyFont="1" applyFill="1" applyBorder="1"/>
    <xf numFmtId="1" fontId="42" fillId="0" borderId="0" xfId="0" applyNumberFormat="1" applyFont="1"/>
    <xf numFmtId="0" fontId="42" fillId="0" borderId="11" xfId="0" applyFont="1" applyFill="1" applyBorder="1"/>
    <xf numFmtId="0" fontId="42" fillId="0" borderId="43" xfId="0" applyFont="1" applyFill="1" applyBorder="1"/>
    <xf numFmtId="0" fontId="42" fillId="0" borderId="26" xfId="0" applyFont="1" applyFill="1" applyBorder="1"/>
    <xf numFmtId="0" fontId="42" fillId="0" borderId="44" xfId="0" applyFont="1" applyFill="1" applyBorder="1"/>
    <xf numFmtId="0" fontId="42" fillId="0" borderId="9" xfId="0" applyFont="1" applyFill="1" applyBorder="1"/>
    <xf numFmtId="0" fontId="42" fillId="0" borderId="21" xfId="0" applyFont="1" applyFill="1" applyBorder="1"/>
    <xf numFmtId="1" fontId="42" fillId="0" borderId="20" xfId="0" applyNumberFormat="1" applyFont="1" applyFill="1" applyBorder="1"/>
    <xf numFmtId="0" fontId="10" fillId="0" borderId="0" xfId="0" applyFont="1"/>
    <xf numFmtId="1" fontId="22" fillId="9" borderId="9" xfId="0" applyNumberFormat="1" applyFont="1" applyFill="1" applyBorder="1" applyAlignment="1">
      <alignment wrapText="1"/>
    </xf>
    <xf numFmtId="1" fontId="42" fillId="0" borderId="10" xfId="0" applyNumberFormat="1" applyFont="1" applyFill="1" applyBorder="1"/>
    <xf numFmtId="1" fontId="22" fillId="9" borderId="20" xfId="0" applyNumberFormat="1" applyFont="1" applyFill="1" applyBorder="1" applyAlignment="1">
      <alignment wrapText="1"/>
    </xf>
    <xf numFmtId="0" fontId="8" fillId="0" borderId="0" xfId="0" applyFont="1" applyAlignment="1"/>
    <xf numFmtId="0" fontId="24" fillId="0" borderId="56" xfId="4" applyNumberFormat="1" applyFont="1" applyBorder="1" applyAlignment="1">
      <alignment horizontal="center"/>
    </xf>
    <xf numFmtId="0" fontId="24" fillId="0" borderId="58" xfId="4" applyNumberFormat="1" applyFont="1" applyBorder="1" applyAlignment="1">
      <alignment horizontal="center" wrapText="1"/>
    </xf>
    <xf numFmtId="0" fontId="45" fillId="0" borderId="0" xfId="0" applyNumberFormat="1" applyFont="1"/>
    <xf numFmtId="0" fontId="38" fillId="0" borderId="3" xfId="0" applyFont="1" applyBorder="1"/>
    <xf numFmtId="0" fontId="38" fillId="0" borderId="24" xfId="0" applyFont="1" applyFill="1" applyBorder="1"/>
    <xf numFmtId="0" fontId="38" fillId="0" borderId="20" xfId="0" applyFont="1" applyFill="1" applyBorder="1"/>
    <xf numFmtId="0" fontId="38" fillId="0" borderId="40" xfId="0" applyFont="1" applyFill="1" applyBorder="1"/>
    <xf numFmtId="0" fontId="38" fillId="0" borderId="11" xfId="0" applyFont="1" applyFill="1" applyBorder="1"/>
    <xf numFmtId="0" fontId="38" fillId="0" borderId="25" xfId="0" applyFont="1" applyFill="1" applyBorder="1"/>
    <xf numFmtId="0" fontId="38" fillId="0" borderId="26" xfId="0" applyFont="1" applyFill="1" applyBorder="1"/>
    <xf numFmtId="0" fontId="38" fillId="0" borderId="42" xfId="0" applyFont="1" applyFill="1" applyBorder="1"/>
    <xf numFmtId="0" fontId="38" fillId="0" borderId="9" xfId="0" applyFont="1" applyFill="1" applyBorder="1"/>
    <xf numFmtId="0" fontId="46" fillId="0" borderId="0" xfId="0" applyFont="1"/>
    <xf numFmtId="0" fontId="25" fillId="0" borderId="0" xfId="0" applyNumberFormat="1" applyFont="1" applyAlignment="1">
      <alignment horizontal="left" wrapText="1"/>
    </xf>
    <xf numFmtId="0" fontId="24" fillId="0" borderId="9" xfId="0" applyNumberFormat="1" applyFont="1" applyFill="1" applyBorder="1" applyAlignment="1">
      <alignment horizontal="center" wrapText="1"/>
    </xf>
    <xf numFmtId="0" fontId="24" fillId="0" borderId="65" xfId="0" applyNumberFormat="1" applyFont="1" applyFill="1" applyBorder="1" applyAlignment="1">
      <alignment horizontal="center" wrapText="1"/>
    </xf>
    <xf numFmtId="0" fontId="24" fillId="0" borderId="21" xfId="0" applyNumberFormat="1" applyFont="1" applyBorder="1" applyAlignment="1">
      <alignment wrapText="1"/>
    </xf>
    <xf numFmtId="0" fontId="26" fillId="4" borderId="50" xfId="0" applyNumberFormat="1" applyFont="1" applyFill="1" applyBorder="1" applyAlignment="1">
      <alignment horizontal="center" wrapText="1"/>
    </xf>
    <xf numFmtId="0" fontId="26" fillId="3" borderId="60" xfId="0" applyNumberFormat="1" applyFont="1" applyFill="1" applyBorder="1"/>
    <xf numFmtId="0" fontId="26" fillId="3" borderId="0" xfId="0" applyNumberFormat="1" applyFont="1" applyFill="1" applyBorder="1" applyAlignment="1">
      <alignment horizontal="center" wrapText="1"/>
    </xf>
    <xf numFmtId="0" fontId="26" fillId="3" borderId="66" xfId="0" applyNumberFormat="1" applyFont="1" applyFill="1" applyBorder="1" applyAlignment="1">
      <alignment horizontal="center"/>
    </xf>
    <xf numFmtId="0" fontId="26" fillId="3" borderId="66" xfId="0" applyNumberFormat="1" applyFont="1" applyFill="1" applyBorder="1" applyAlignment="1">
      <alignment horizontal="center" wrapText="1"/>
    </xf>
    <xf numFmtId="0" fontId="26" fillId="4" borderId="23" xfId="0" applyNumberFormat="1" applyFont="1" applyFill="1" applyBorder="1"/>
    <xf numFmtId="0" fontId="26" fillId="4" borderId="49" xfId="0" applyNumberFormat="1" applyFont="1" applyFill="1" applyBorder="1" applyAlignment="1">
      <alignment wrapText="1"/>
    </xf>
    <xf numFmtId="0" fontId="26" fillId="4" borderId="16" xfId="0" applyNumberFormat="1" applyFont="1" applyFill="1" applyBorder="1"/>
    <xf numFmtId="0" fontId="26" fillId="7" borderId="24" xfId="0" applyNumberFormat="1" applyFont="1" applyFill="1" applyBorder="1"/>
    <xf numFmtId="0" fontId="29" fillId="0" borderId="20" xfId="0" applyNumberFormat="1" applyFont="1" applyFill="1" applyBorder="1" applyAlignment="1">
      <alignment wrapText="1"/>
    </xf>
    <xf numFmtId="0" fontId="32" fillId="0" borderId="0" xfId="0" applyFont="1" applyBorder="1" applyAlignment="1">
      <alignment wrapText="1"/>
    </xf>
    <xf numFmtId="0" fontId="24" fillId="0" borderId="20" xfId="0" applyNumberFormat="1" applyFont="1" applyFill="1" applyBorder="1" applyAlignment="1">
      <alignment horizontal="left" vertical="top" wrapText="1"/>
    </xf>
    <xf numFmtId="0" fontId="26" fillId="8" borderId="24" xfId="0" applyNumberFormat="1" applyFont="1" applyFill="1" applyBorder="1"/>
    <xf numFmtId="0" fontId="26" fillId="8" borderId="15" xfId="0" applyNumberFormat="1" applyFont="1" applyFill="1" applyBorder="1" applyAlignment="1">
      <alignment wrapText="1"/>
    </xf>
    <xf numFmtId="0" fontId="45" fillId="0" borderId="0" xfId="0" applyNumberFormat="1" applyFont="1" applyFill="1"/>
    <xf numFmtId="0" fontId="45" fillId="3" borderId="0" xfId="0" applyNumberFormat="1" applyFont="1" applyFill="1"/>
    <xf numFmtId="0" fontId="32" fillId="7" borderId="0" xfId="0" applyNumberFormat="1" applyFont="1" applyFill="1" applyBorder="1" applyAlignment="1">
      <alignment horizontal="left" wrapText="1"/>
    </xf>
    <xf numFmtId="0" fontId="32" fillId="7" borderId="20" xfId="0" applyNumberFormat="1" applyFont="1" applyFill="1" applyBorder="1" applyAlignment="1">
      <alignment horizontal="left" wrapText="1"/>
    </xf>
    <xf numFmtId="0" fontId="45" fillId="0" borderId="0" xfId="0" applyNumberFormat="1" applyFont="1" applyAlignment="1">
      <alignment wrapText="1"/>
    </xf>
    <xf numFmtId="0" fontId="24" fillId="0" borderId="20" xfId="0" applyNumberFormat="1" applyFont="1" applyFill="1" applyBorder="1" applyAlignment="1">
      <alignment vertical="top" wrapText="1"/>
    </xf>
    <xf numFmtId="0" fontId="47" fillId="0" borderId="0" xfId="0" applyNumberFormat="1" applyFont="1" applyFill="1"/>
    <xf numFmtId="0" fontId="23" fillId="0" borderId="0" xfId="0" applyNumberFormat="1" applyFont="1" applyFill="1" applyAlignment="1">
      <alignment wrapText="1"/>
    </xf>
    <xf numFmtId="0" fontId="26" fillId="4" borderId="20" xfId="0" applyNumberFormat="1" applyFont="1" applyFill="1" applyBorder="1" applyAlignment="1">
      <alignment wrapText="1"/>
    </xf>
    <xf numFmtId="0" fontId="26" fillId="10" borderId="24" xfId="0" applyNumberFormat="1" applyFont="1" applyFill="1" applyBorder="1"/>
    <xf numFmtId="0" fontId="26" fillId="0" borderId="42" xfId="0" applyNumberFormat="1" applyFont="1" applyBorder="1"/>
    <xf numFmtId="0" fontId="26" fillId="0" borderId="30" xfId="0" applyNumberFormat="1" applyFont="1" applyBorder="1" applyAlignment="1">
      <alignment wrapText="1"/>
    </xf>
    <xf numFmtId="0" fontId="26" fillId="4" borderId="9" xfId="0" applyNumberFormat="1" applyFont="1" applyFill="1" applyBorder="1"/>
    <xf numFmtId="0" fontId="26" fillId="0" borderId="9" xfId="0" applyNumberFormat="1" applyFont="1" applyFill="1" applyBorder="1"/>
    <xf numFmtId="0" fontId="24" fillId="0" borderId="9" xfId="0" applyNumberFormat="1" applyFont="1" applyFill="1" applyBorder="1" applyAlignment="1">
      <alignment wrapText="1"/>
    </xf>
    <xf numFmtId="0" fontId="26" fillId="0" borderId="65" xfId="0" applyNumberFormat="1" applyFont="1" applyFill="1" applyBorder="1" applyAlignment="1">
      <alignment wrapText="1"/>
    </xf>
    <xf numFmtId="0" fontId="26" fillId="0" borderId="21" xfId="0" applyNumberFormat="1" applyFont="1" applyFill="1" applyBorder="1"/>
    <xf numFmtId="0" fontId="24" fillId="4" borderId="9" xfId="0" applyNumberFormat="1" applyFont="1" applyFill="1" applyBorder="1"/>
    <xf numFmtId="0" fontId="24" fillId="4" borderId="65" xfId="0" applyNumberFormat="1" applyFont="1" applyFill="1" applyBorder="1" applyAlignment="1">
      <alignment wrapText="1"/>
    </xf>
    <xf numFmtId="0" fontId="26" fillId="4" borderId="21" xfId="0" applyNumberFormat="1" applyFont="1" applyFill="1" applyBorder="1"/>
    <xf numFmtId="0" fontId="45" fillId="0" borderId="0" xfId="0" applyNumberFormat="1" applyFont="1" applyFill="1" applyAlignment="1">
      <alignment wrapText="1"/>
    </xf>
    <xf numFmtId="0" fontId="48" fillId="0" borderId="0" xfId="0" applyNumberFormat="1" applyFont="1" applyFill="1"/>
    <xf numFmtId="0" fontId="48" fillId="0" borderId="0" xfId="0" applyNumberFormat="1" applyFont="1"/>
    <xf numFmtId="0" fontId="49" fillId="0" borderId="0" xfId="0" applyNumberFormat="1" applyFont="1"/>
    <xf numFmtId="0" fontId="32" fillId="5" borderId="61" xfId="0" applyNumberFormat="1" applyFont="1" applyFill="1" applyBorder="1" applyAlignment="1">
      <alignment wrapText="1"/>
    </xf>
    <xf numFmtId="0" fontId="50" fillId="0" borderId="20" xfId="0" applyNumberFormat="1" applyFont="1" applyFill="1" applyBorder="1" applyAlignment="1">
      <alignment wrapText="1"/>
    </xf>
    <xf numFmtId="0" fontId="26" fillId="10" borderId="24" xfId="0" applyNumberFormat="1" applyFont="1" applyFill="1" applyBorder="1" applyAlignment="1"/>
    <xf numFmtId="0" fontId="26" fillId="8" borderId="24" xfId="0" applyNumberFormat="1" applyFont="1" applyFill="1" applyBorder="1" applyAlignment="1">
      <alignment horizontal="right"/>
    </xf>
    <xf numFmtId="0" fontId="26" fillId="4" borderId="10" xfId="0" applyNumberFormat="1" applyFont="1" applyFill="1" applyBorder="1" applyAlignment="1">
      <alignment wrapText="1"/>
    </xf>
    <xf numFmtId="0" fontId="28" fillId="0" borderId="30" xfId="0" applyNumberFormat="1" applyFont="1" applyBorder="1" applyAlignment="1">
      <alignment wrapText="1"/>
    </xf>
    <xf numFmtId="0" fontId="23" fillId="3" borderId="15" xfId="0" applyNumberFormat="1" applyFont="1" applyFill="1" applyBorder="1" applyAlignment="1">
      <alignment wrapText="1"/>
    </xf>
    <xf numFmtId="0" fontId="23" fillId="4" borderId="15" xfId="0" applyNumberFormat="1" applyFont="1" applyFill="1" applyBorder="1" applyAlignment="1">
      <alignment wrapText="1"/>
    </xf>
    <xf numFmtId="0" fontId="36" fillId="4" borderId="10" xfId="0" applyNumberFormat="1" applyFont="1" applyFill="1" applyBorder="1" applyAlignment="1">
      <alignment wrapText="1"/>
    </xf>
    <xf numFmtId="0" fontId="36" fillId="4" borderId="15" xfId="0" applyNumberFormat="1" applyFont="1" applyFill="1" applyBorder="1" applyAlignment="1">
      <alignment wrapText="1"/>
    </xf>
    <xf numFmtId="0" fontId="32" fillId="0" borderId="20" xfId="0" applyFont="1" applyBorder="1"/>
    <xf numFmtId="0" fontId="39" fillId="4" borderId="24" xfId="0" applyNumberFormat="1" applyFont="1" applyFill="1" applyBorder="1" applyAlignment="1"/>
    <xf numFmtId="0" fontId="40" fillId="4" borderId="46" xfId="0" applyNumberFormat="1" applyFont="1" applyFill="1" applyBorder="1"/>
    <xf numFmtId="0" fontId="40" fillId="4" borderId="10" xfId="0" applyNumberFormat="1" applyFont="1" applyFill="1" applyBorder="1"/>
    <xf numFmtId="0" fontId="40" fillId="4" borderId="10" xfId="0" applyNumberFormat="1" applyFont="1" applyFill="1" applyBorder="1" applyAlignment="1">
      <alignment wrapText="1"/>
    </xf>
    <xf numFmtId="0" fontId="28" fillId="0" borderId="8" xfId="0" applyNumberFormat="1" applyFont="1" applyBorder="1" applyAlignment="1">
      <alignment wrapText="1"/>
    </xf>
    <xf numFmtId="0" fontId="40" fillId="4" borderId="67" xfId="0" applyNumberFormat="1" applyFont="1" applyFill="1" applyBorder="1"/>
    <xf numFmtId="0" fontId="40" fillId="4" borderId="11" xfId="0" applyNumberFormat="1" applyFont="1" applyFill="1" applyBorder="1"/>
    <xf numFmtId="0" fontId="23" fillId="4" borderId="11" xfId="0" applyNumberFormat="1" applyFont="1" applyFill="1" applyBorder="1"/>
    <xf numFmtId="0" fontId="40" fillId="4" borderId="43" xfId="0" applyNumberFormat="1" applyFont="1" applyFill="1" applyBorder="1"/>
    <xf numFmtId="0" fontId="40" fillId="4" borderId="43" xfId="0" applyNumberFormat="1" applyFont="1" applyFill="1" applyBorder="1" applyAlignment="1">
      <alignment wrapText="1"/>
    </xf>
    <xf numFmtId="0" fontId="41" fillId="0" borderId="1" xfId="0" applyNumberFormat="1" applyFont="1" applyBorder="1"/>
    <xf numFmtId="0" fontId="26" fillId="0" borderId="1" xfId="0" applyNumberFormat="1" applyFont="1" applyBorder="1" applyAlignment="1">
      <alignment wrapText="1"/>
    </xf>
    <xf numFmtId="0" fontId="17" fillId="0" borderId="1" xfId="0" applyNumberFormat="1" applyFont="1" applyFill="1" applyBorder="1"/>
    <xf numFmtId="0" fontId="24" fillId="0" borderId="1" xfId="0" applyNumberFormat="1" applyFont="1" applyFill="1" applyBorder="1" applyAlignment="1">
      <alignment wrapText="1"/>
    </xf>
    <xf numFmtId="0" fontId="24" fillId="0" borderId="12" xfId="0" applyNumberFormat="1" applyFont="1" applyFill="1" applyBorder="1" applyAlignment="1">
      <alignment horizontal="left" wrapText="1"/>
    </xf>
    <xf numFmtId="0" fontId="25" fillId="0" borderId="54" xfId="0" applyNumberFormat="1" applyFont="1" applyFill="1" applyBorder="1" applyAlignment="1">
      <alignment wrapText="1"/>
    </xf>
    <xf numFmtId="0" fontId="36" fillId="6" borderId="20" xfId="0" applyNumberFormat="1" applyFont="1" applyFill="1" applyBorder="1" applyAlignment="1">
      <alignment wrapText="1"/>
    </xf>
    <xf numFmtId="0" fontId="25" fillId="0" borderId="20" xfId="0" applyNumberFormat="1" applyFont="1" applyBorder="1"/>
    <xf numFmtId="0" fontId="25" fillId="0" borderId="15" xfId="0" applyNumberFormat="1" applyFont="1" applyBorder="1" applyAlignment="1">
      <alignment wrapText="1"/>
    </xf>
    <xf numFmtId="0" fontId="25" fillId="0" borderId="10" xfId="0" applyNumberFormat="1" applyFont="1" applyBorder="1"/>
    <xf numFmtId="0" fontId="49" fillId="0" borderId="15" xfId="0" applyNumberFormat="1" applyFont="1" applyBorder="1" applyAlignment="1">
      <alignment wrapText="1"/>
    </xf>
    <xf numFmtId="0" fontId="36" fillId="4" borderId="20" xfId="0" applyNumberFormat="1" applyFont="1" applyFill="1" applyBorder="1" applyAlignment="1">
      <alignment wrapText="1"/>
    </xf>
    <xf numFmtId="0" fontId="28" fillId="4" borderId="45" xfId="0" applyNumberFormat="1" applyFont="1" applyFill="1" applyBorder="1" applyAlignment="1">
      <alignment wrapText="1"/>
    </xf>
    <xf numFmtId="0" fontId="25" fillId="0" borderId="20" xfId="0" applyNumberFormat="1" applyFont="1" applyFill="1" applyBorder="1"/>
    <xf numFmtId="0" fontId="25" fillId="0" borderId="15" xfId="0" applyNumberFormat="1" applyFont="1" applyFill="1" applyBorder="1" applyAlignment="1">
      <alignment wrapText="1"/>
    </xf>
    <xf numFmtId="0" fontId="25" fillId="0" borderId="10" xfId="0" applyNumberFormat="1" applyFont="1" applyFill="1" applyBorder="1"/>
    <xf numFmtId="0" fontId="49" fillId="0" borderId="15" xfId="0" applyNumberFormat="1" applyFont="1" applyFill="1" applyBorder="1" applyAlignment="1">
      <alignment wrapText="1"/>
    </xf>
    <xf numFmtId="0" fontId="45" fillId="0" borderId="15" xfId="0" applyNumberFormat="1" applyFont="1" applyFill="1" applyBorder="1" applyAlignment="1">
      <alignment wrapText="1"/>
    </xf>
    <xf numFmtId="0" fontId="17" fillId="0" borderId="12" xfId="0" applyNumberFormat="1" applyFont="1" applyFill="1" applyBorder="1"/>
    <xf numFmtId="0" fontId="4" fillId="0" borderId="0" xfId="0" applyFont="1" applyAlignment="1">
      <alignment horizontal="center"/>
    </xf>
    <xf numFmtId="0" fontId="45" fillId="0" borderId="0" xfId="0" applyNumberFormat="1" applyFont="1" applyAlignment="1">
      <alignment horizontal="right"/>
    </xf>
    <xf numFmtId="0" fontId="26" fillId="5" borderId="24" xfId="0" applyNumberFormat="1" applyFont="1" applyFill="1" applyBorder="1" applyAlignment="1">
      <alignment horizontal="right"/>
    </xf>
    <xf numFmtId="0" fontId="25" fillId="0" borderId="0" xfId="0" applyNumberFormat="1" applyFont="1" applyAlignment="1">
      <alignment horizontal="right"/>
    </xf>
    <xf numFmtId="0" fontId="26" fillId="5" borderId="15" xfId="0" applyNumberFormat="1" applyFont="1" applyFill="1" applyBorder="1" applyAlignment="1">
      <alignment horizontal="left" wrapText="1"/>
    </xf>
    <xf numFmtId="0" fontId="26" fillId="5" borderId="61" xfId="0" applyNumberFormat="1" applyFont="1" applyFill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right"/>
    </xf>
    <xf numFmtId="0" fontId="8" fillId="0" borderId="32" xfId="0" applyFont="1" applyBorder="1" applyAlignment="1" applyProtection="1">
      <alignment horizontal="right" vertical="center" wrapText="1"/>
      <protection locked="0"/>
    </xf>
    <xf numFmtId="165" fontId="10" fillId="0" borderId="32" xfId="0" applyNumberFormat="1" applyFont="1" applyBorder="1"/>
    <xf numFmtId="0" fontId="8" fillId="0" borderId="32" xfId="0" applyFont="1" applyBorder="1" applyAlignment="1" applyProtection="1">
      <alignment horizontal="right"/>
      <protection locked="0"/>
    </xf>
    <xf numFmtId="1" fontId="10" fillId="0" borderId="32" xfId="0" applyNumberFormat="1" applyFont="1" applyBorder="1"/>
    <xf numFmtId="0" fontId="10" fillId="0" borderId="32" xfId="0" applyFont="1" applyBorder="1" applyAlignment="1">
      <alignment horizontal="right" vertical="center" wrapText="1"/>
    </xf>
    <xf numFmtId="0" fontId="8" fillId="0" borderId="32" xfId="0" applyFont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0" fontId="8" fillId="0" borderId="59" xfId="0" applyFont="1" applyBorder="1"/>
    <xf numFmtId="0" fontId="8" fillId="0" borderId="29" xfId="0" applyFont="1" applyBorder="1"/>
    <xf numFmtId="0" fontId="10" fillId="0" borderId="45" xfId="0" applyFont="1" applyBorder="1" applyAlignment="1">
      <alignment horizontal="right"/>
    </xf>
    <xf numFmtId="0" fontId="8" fillId="0" borderId="45" xfId="0" applyFont="1" applyBorder="1"/>
    <xf numFmtId="0" fontId="8" fillId="0" borderId="32" xfId="0" applyFont="1" applyBorder="1"/>
    <xf numFmtId="0" fontId="10" fillId="0" borderId="8" xfId="0" applyFont="1" applyBorder="1" applyAlignment="1">
      <alignment horizontal="right"/>
    </xf>
    <xf numFmtId="0" fontId="8" fillId="0" borderId="45" xfId="0" applyFont="1" applyBorder="1" applyAlignment="1">
      <alignment horizontal="right"/>
    </xf>
    <xf numFmtId="1" fontId="8" fillId="0" borderId="33" xfId="0" applyNumberFormat="1" applyFont="1" applyBorder="1"/>
    <xf numFmtId="0" fontId="8" fillId="0" borderId="30" xfId="0" applyFont="1" applyBorder="1"/>
    <xf numFmtId="0" fontId="8" fillId="0" borderId="1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right"/>
    </xf>
    <xf numFmtId="0" fontId="8" fillId="0" borderId="33" xfId="0" applyFont="1" applyBorder="1" applyAlignment="1">
      <alignment horizontal="right" vertical="center" wrapText="1"/>
    </xf>
    <xf numFmtId="0" fontId="10" fillId="0" borderId="3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5" fillId="0" borderId="37" xfId="0" applyFont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10" fillId="0" borderId="45" xfId="0" applyFont="1" applyBorder="1"/>
    <xf numFmtId="0" fontId="10" fillId="0" borderId="32" xfId="0" applyFont="1" applyBorder="1"/>
    <xf numFmtId="0" fontId="10" fillId="0" borderId="35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36" xfId="0" applyFont="1" applyBorder="1" applyAlignment="1">
      <alignment horizontal="right"/>
    </xf>
    <xf numFmtId="0" fontId="10" fillId="0" borderId="33" xfId="0" applyFont="1" applyBorder="1" applyAlignment="1">
      <alignment horizontal="right"/>
    </xf>
    <xf numFmtId="49" fontId="10" fillId="0" borderId="32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167" fontId="10" fillId="0" borderId="29" xfId="0" applyNumberFormat="1" applyFont="1" applyBorder="1" applyAlignment="1">
      <alignment horizontal="right"/>
    </xf>
    <xf numFmtId="167" fontId="10" fillId="2" borderId="0" xfId="0" applyNumberFormat="1" applyFont="1" applyFill="1" applyAlignment="1">
      <alignment horizontal="right"/>
    </xf>
    <xf numFmtId="2" fontId="8" fillId="0" borderId="0" xfId="0" applyNumberFormat="1" applyFont="1"/>
    <xf numFmtId="0" fontId="10" fillId="2" borderId="0" xfId="0" applyFont="1" applyFill="1" applyAlignment="1">
      <alignment horizontal="right" vertical="center" wrapText="1"/>
    </xf>
    <xf numFmtId="1" fontId="10" fillId="0" borderId="32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1" fontId="10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/>
    <xf numFmtId="0" fontId="25" fillId="0" borderId="15" xfId="0" applyNumberFormat="1" applyFont="1" applyBorder="1"/>
    <xf numFmtId="0" fontId="45" fillId="0" borderId="15" xfId="0" applyNumberFormat="1" applyFont="1" applyBorder="1" applyAlignment="1">
      <alignment wrapText="1"/>
    </xf>
    <xf numFmtId="0" fontId="45" fillId="0" borderId="20" xfId="0" applyNumberFormat="1" applyFont="1" applyFill="1" applyBorder="1"/>
    <xf numFmtId="0" fontId="45" fillId="0" borderId="10" xfId="0" applyNumberFormat="1" applyFont="1" applyFill="1" applyBorder="1"/>
    <xf numFmtId="0" fontId="10" fillId="3" borderId="0" xfId="1" applyFont="1" applyFill="1" applyBorder="1" applyAlignment="1">
      <alignment horizontal="left" vertical="center"/>
    </xf>
    <xf numFmtId="1" fontId="8" fillId="0" borderId="0" xfId="0" applyNumberFormat="1" applyFont="1" applyAlignment="1"/>
    <xf numFmtId="1" fontId="8" fillId="0" borderId="0" xfId="0" applyNumberFormat="1" applyFont="1"/>
    <xf numFmtId="1" fontId="21" fillId="0" borderId="12" xfId="0" applyNumberFormat="1" applyFont="1" applyBorder="1" applyAlignment="1">
      <alignment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29" xfId="0" applyNumberFormat="1" applyFont="1" applyBorder="1"/>
    <xf numFmtId="1" fontId="4" fillId="0" borderId="32" xfId="0" applyNumberFormat="1" applyFont="1" applyBorder="1"/>
    <xf numFmtId="1" fontId="10" fillId="0" borderId="0" xfId="0" applyNumberFormat="1" applyFont="1"/>
    <xf numFmtId="1" fontId="4" fillId="0" borderId="37" xfId="0" applyNumberFormat="1" applyFont="1" applyBorder="1"/>
    <xf numFmtId="1" fontId="4" fillId="0" borderId="12" xfId="0" applyNumberFormat="1" applyFont="1" applyBorder="1"/>
    <xf numFmtId="0" fontId="4" fillId="3" borderId="22" xfId="0" applyFont="1" applyFill="1" applyBorder="1" applyAlignment="1">
      <alignment vertical="top" wrapText="1"/>
    </xf>
    <xf numFmtId="14" fontId="4" fillId="3" borderId="23" xfId="0" applyNumberFormat="1" applyFont="1" applyFill="1" applyBorder="1" applyAlignment="1">
      <alignment wrapText="1"/>
    </xf>
    <xf numFmtId="0" fontId="4" fillId="3" borderId="42" xfId="0" applyFont="1" applyFill="1" applyBorder="1" applyAlignment="1">
      <alignment vertical="top" wrapText="1"/>
    </xf>
    <xf numFmtId="0" fontId="4" fillId="3" borderId="20" xfId="0" applyFont="1" applyFill="1" applyBorder="1" applyAlignment="1">
      <alignment wrapText="1"/>
    </xf>
    <xf numFmtId="0" fontId="4" fillId="3" borderId="24" xfId="0" applyFont="1" applyFill="1" applyBorder="1"/>
    <xf numFmtId="0" fontId="4" fillId="0" borderId="42" xfId="0" applyFont="1" applyBorder="1"/>
    <xf numFmtId="0" fontId="4" fillId="0" borderId="9" xfId="0" applyFont="1" applyBorder="1"/>
    <xf numFmtId="0" fontId="4" fillId="0" borderId="21" xfId="0" applyFont="1" applyBorder="1"/>
    <xf numFmtId="0" fontId="4" fillId="0" borderId="26" xfId="0" applyFont="1" applyFill="1" applyBorder="1" applyAlignment="1">
      <alignment wrapText="1"/>
    </xf>
    <xf numFmtId="0" fontId="4" fillId="0" borderId="44" xfId="0" applyFont="1" applyFill="1" applyBorder="1" applyAlignment="1">
      <alignment wrapText="1"/>
    </xf>
    <xf numFmtId="2" fontId="42" fillId="3" borderId="22" xfId="0" applyNumberFormat="1" applyFont="1" applyFill="1" applyBorder="1" applyAlignment="1">
      <alignment vertical="top" wrapText="1"/>
    </xf>
    <xf numFmtId="2" fontId="42" fillId="3" borderId="23" xfId="0" applyNumberFormat="1" applyFont="1" applyFill="1" applyBorder="1" applyAlignment="1">
      <alignment wrapText="1"/>
    </xf>
    <xf numFmtId="2" fontId="42" fillId="3" borderId="42" xfId="0" applyNumberFormat="1" applyFont="1" applyFill="1" applyBorder="1" applyAlignment="1">
      <alignment vertical="top" wrapText="1"/>
    </xf>
    <xf numFmtId="2" fontId="42" fillId="3" borderId="20" xfId="0" applyNumberFormat="1" applyFont="1" applyFill="1" applyBorder="1" applyAlignment="1">
      <alignment wrapText="1"/>
    </xf>
    <xf numFmtId="2" fontId="42" fillId="3" borderId="24" xfId="0" applyNumberFormat="1" applyFont="1" applyFill="1" applyBorder="1"/>
    <xf numFmtId="2" fontId="42" fillId="3" borderId="20" xfId="0" applyNumberFormat="1" applyFont="1" applyFill="1" applyBorder="1"/>
    <xf numFmtId="1" fontId="42" fillId="3" borderId="20" xfId="0" applyNumberFormat="1" applyFont="1" applyFill="1" applyBorder="1"/>
    <xf numFmtId="1" fontId="42" fillId="3" borderId="10" xfId="0" applyNumberFormat="1" applyFont="1" applyFill="1" applyBorder="1"/>
    <xf numFmtId="2" fontId="51" fillId="3" borderId="22" xfId="0" applyNumberFormat="1" applyFont="1" applyFill="1" applyBorder="1" applyAlignment="1">
      <alignment vertical="top" wrapText="1"/>
    </xf>
    <xf numFmtId="2" fontId="4" fillId="3" borderId="22" xfId="0" applyNumberFormat="1" applyFont="1" applyFill="1" applyBorder="1" applyAlignment="1">
      <alignment vertical="top" wrapText="1"/>
    </xf>
    <xf numFmtId="2" fontId="4" fillId="3" borderId="23" xfId="0" applyNumberFormat="1" applyFont="1" applyFill="1" applyBorder="1" applyAlignment="1">
      <alignment wrapText="1"/>
    </xf>
    <xf numFmtId="2" fontId="4" fillId="3" borderId="42" xfId="0" applyNumberFormat="1" applyFont="1" applyFill="1" applyBorder="1" applyAlignment="1">
      <alignment vertical="top" wrapText="1"/>
    </xf>
    <xf numFmtId="2" fontId="4" fillId="3" borderId="20" xfId="0" applyNumberFormat="1" applyFont="1" applyFill="1" applyBorder="1" applyAlignment="1">
      <alignment wrapText="1"/>
    </xf>
    <xf numFmtId="2" fontId="4" fillId="3" borderId="24" xfId="0" applyNumberFormat="1" applyFont="1" applyFill="1" applyBorder="1"/>
    <xf numFmtId="2" fontId="4" fillId="3" borderId="20" xfId="0" applyNumberFormat="1" applyFont="1" applyFill="1" applyBorder="1"/>
    <xf numFmtId="1" fontId="4" fillId="3" borderId="20" xfId="0" applyNumberFormat="1" applyFont="1" applyFill="1" applyBorder="1"/>
    <xf numFmtId="1" fontId="4" fillId="3" borderId="10" xfId="0" applyNumberFormat="1" applyFont="1" applyFill="1" applyBorder="1"/>
    <xf numFmtId="14" fontId="38" fillId="0" borderId="0" xfId="0" applyNumberFormat="1" applyFont="1"/>
    <xf numFmtId="14" fontId="38" fillId="0" borderId="0" xfId="0" applyNumberFormat="1" applyFont="1" applyBorder="1"/>
    <xf numFmtId="14" fontId="42" fillId="3" borderId="23" xfId="0" applyNumberFormat="1" applyFont="1" applyFill="1" applyBorder="1" applyAlignment="1">
      <alignment wrapText="1"/>
    </xf>
    <xf numFmtId="14" fontId="42" fillId="3" borderId="9" xfId="0" applyNumberFormat="1" applyFont="1" applyFill="1" applyBorder="1" applyAlignment="1">
      <alignment wrapText="1"/>
    </xf>
    <xf numFmtId="14" fontId="42" fillId="3" borderId="20" xfId="0" applyNumberFormat="1" applyFont="1" applyFill="1" applyBorder="1"/>
    <xf numFmtId="14" fontId="4" fillId="0" borderId="9" xfId="0" applyNumberFormat="1" applyFont="1" applyBorder="1"/>
    <xf numFmtId="14" fontId="4" fillId="3" borderId="9" xfId="0" applyNumberFormat="1" applyFont="1" applyFill="1" applyBorder="1" applyAlignment="1">
      <alignment wrapText="1"/>
    </xf>
    <xf numFmtId="14" fontId="4" fillId="3" borderId="20" xfId="0" applyNumberFormat="1" applyFont="1" applyFill="1" applyBorder="1"/>
    <xf numFmtId="14" fontId="38" fillId="0" borderId="20" xfId="0" applyNumberFormat="1" applyFont="1" applyFill="1" applyBorder="1"/>
    <xf numFmtId="14" fontId="38" fillId="0" borderId="11" xfId="0" applyNumberFormat="1" applyFont="1" applyFill="1" applyBorder="1"/>
    <xf numFmtId="14" fontId="38" fillId="0" borderId="26" xfId="0" applyNumberFormat="1" applyFont="1" applyFill="1" applyBorder="1"/>
    <xf numFmtId="14" fontId="38" fillId="0" borderId="9" xfId="0" applyNumberFormat="1" applyFont="1" applyFill="1" applyBorder="1"/>
    <xf numFmtId="2" fontId="42" fillId="0" borderId="24" xfId="0" applyNumberFormat="1" applyFont="1" applyFill="1" applyBorder="1"/>
    <xf numFmtId="2" fontId="42" fillId="0" borderId="20" xfId="0" applyNumberFormat="1" applyFont="1" applyFill="1" applyBorder="1"/>
    <xf numFmtId="2" fontId="21" fillId="3" borderId="23" xfId="0" applyNumberFormat="1" applyFont="1" applyFill="1" applyBorder="1" applyAlignment="1">
      <alignment wrapText="1"/>
    </xf>
    <xf numFmtId="0" fontId="4" fillId="3" borderId="23" xfId="0" applyFont="1" applyFill="1" applyBorder="1" applyAlignment="1">
      <alignment wrapText="1"/>
    </xf>
    <xf numFmtId="0" fontId="21" fillId="3" borderId="23" xfId="0" applyFont="1" applyFill="1" applyBorder="1" applyAlignment="1">
      <alignment wrapText="1"/>
    </xf>
    <xf numFmtId="14" fontId="21" fillId="3" borderId="23" xfId="0" applyNumberFormat="1" applyFont="1" applyFill="1" applyBorder="1" applyAlignment="1">
      <alignment wrapText="1"/>
    </xf>
    <xf numFmtId="0" fontId="4" fillId="0" borderId="56" xfId="0" applyFont="1" applyFill="1" applyBorder="1"/>
    <xf numFmtId="0" fontId="4" fillId="0" borderId="66" xfId="0" applyFont="1" applyFill="1" applyBorder="1"/>
    <xf numFmtId="14" fontId="4" fillId="0" borderId="66" xfId="0" applyNumberFormat="1" applyFont="1" applyFill="1" applyBorder="1"/>
    <xf numFmtId="0" fontId="4" fillId="0" borderId="51" xfId="0" applyFont="1" applyFill="1" applyBorder="1"/>
    <xf numFmtId="14" fontId="42" fillId="0" borderId="20" xfId="0" applyNumberFormat="1" applyFont="1" applyFill="1" applyBorder="1"/>
    <xf numFmtId="0" fontId="52" fillId="9" borderId="22" xfId="0" applyFont="1" applyFill="1" applyBorder="1" applyAlignment="1">
      <alignment vertical="top" wrapText="1"/>
    </xf>
    <xf numFmtId="0" fontId="22" fillId="9" borderId="23" xfId="0" applyFont="1" applyFill="1" applyBorder="1" applyAlignment="1">
      <alignment wrapText="1"/>
    </xf>
    <xf numFmtId="14" fontId="22" fillId="9" borderId="23" xfId="0" applyNumberFormat="1" applyFont="1" applyFill="1" applyBorder="1" applyAlignment="1">
      <alignment wrapText="1"/>
    </xf>
    <xf numFmtId="1" fontId="22" fillId="9" borderId="23" xfId="0" applyNumberFormat="1" applyFont="1" applyFill="1" applyBorder="1" applyAlignment="1">
      <alignment wrapText="1"/>
    </xf>
    <xf numFmtId="1" fontId="22" fillId="9" borderId="16" xfId="0" applyNumberFormat="1" applyFont="1" applyFill="1" applyBorder="1" applyAlignment="1">
      <alignment wrapText="1"/>
    </xf>
    <xf numFmtId="0" fontId="22" fillId="9" borderId="42" xfId="0" applyFont="1" applyFill="1" applyBorder="1" applyAlignment="1">
      <alignment vertical="top" wrapText="1"/>
    </xf>
    <xf numFmtId="0" fontId="22" fillId="9" borderId="20" xfId="0" applyFont="1" applyFill="1" applyBorder="1" applyAlignment="1">
      <alignment wrapText="1"/>
    </xf>
    <xf numFmtId="14" fontId="22" fillId="9" borderId="9" xfId="0" applyNumberFormat="1" applyFont="1" applyFill="1" applyBorder="1" applyAlignment="1">
      <alignment wrapText="1"/>
    </xf>
    <xf numFmtId="0" fontId="22" fillId="9" borderId="24" xfId="0" applyFont="1" applyFill="1" applyBorder="1"/>
    <xf numFmtId="0" fontId="22" fillId="9" borderId="20" xfId="0" applyFont="1" applyFill="1" applyBorder="1"/>
    <xf numFmtId="14" fontId="22" fillId="9" borderId="20" xfId="0" applyNumberFormat="1" applyFont="1" applyFill="1" applyBorder="1"/>
    <xf numFmtId="0" fontId="4" fillId="0" borderId="24" xfId="0" applyFont="1" applyFill="1" applyBorder="1"/>
    <xf numFmtId="0" fontId="4" fillId="0" borderId="20" xfId="0" applyFont="1" applyFill="1" applyBorder="1"/>
    <xf numFmtId="14" fontId="4" fillId="0" borderId="20" xfId="0" applyNumberFormat="1" applyFont="1" applyFill="1" applyBorder="1"/>
    <xf numFmtId="1" fontId="4" fillId="0" borderId="20" xfId="0" applyNumberFormat="1" applyFont="1" applyFill="1" applyBorder="1"/>
    <xf numFmtId="1" fontId="4" fillId="0" borderId="10" xfId="0" applyNumberFormat="1" applyFont="1" applyFill="1" applyBorder="1"/>
    <xf numFmtId="0" fontId="4" fillId="0" borderId="5" xfId="0" applyFont="1" applyBorder="1"/>
    <xf numFmtId="0" fontId="4" fillId="0" borderId="6" xfId="0" applyFont="1" applyBorder="1"/>
    <xf numFmtId="14" fontId="4" fillId="0" borderId="6" xfId="0" applyNumberFormat="1" applyFont="1" applyBorder="1"/>
    <xf numFmtId="1" fontId="4" fillId="0" borderId="44" xfId="0" applyNumberFormat="1" applyFont="1" applyFill="1" applyBorder="1"/>
    <xf numFmtId="0" fontId="15" fillId="0" borderId="0" xfId="0" applyFont="1" applyAlignment="1">
      <alignment horizontal="center"/>
    </xf>
    <xf numFmtId="14" fontId="4" fillId="0" borderId="0" xfId="0" applyNumberFormat="1" applyFont="1"/>
    <xf numFmtId="1" fontId="4" fillId="0" borderId="0" xfId="0" applyNumberFormat="1" applyFont="1" applyFill="1" applyBorder="1"/>
    <xf numFmtId="0" fontId="38" fillId="0" borderId="0" xfId="0" applyFont="1" applyFill="1" applyBorder="1"/>
    <xf numFmtId="1" fontId="42" fillId="0" borderId="0" xfId="0" applyNumberFormat="1" applyFont="1" applyFill="1"/>
    <xf numFmtId="1" fontId="4" fillId="0" borderId="0" xfId="0" applyNumberFormat="1" applyFont="1" applyFill="1"/>
    <xf numFmtId="0" fontId="51" fillId="0" borderId="0" xfId="2" applyFont="1" applyProtection="1">
      <protection locked="0"/>
    </xf>
    <xf numFmtId="0" fontId="51" fillId="0" borderId="0" xfId="2" applyFont="1" applyBorder="1" applyProtection="1">
      <protection locked="0"/>
    </xf>
    <xf numFmtId="0" fontId="53" fillId="0" borderId="0" xfId="2" applyFont="1" applyBorder="1" applyProtection="1">
      <protection locked="0"/>
    </xf>
    <xf numFmtId="1" fontId="53" fillId="3" borderId="15" xfId="2" applyNumberFormat="1" applyFont="1" applyFill="1" applyBorder="1" applyAlignment="1" applyProtection="1">
      <alignment horizontal="center" vertical="center" wrapText="1"/>
      <protection locked="0"/>
    </xf>
    <xf numFmtId="1" fontId="53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51" fillId="0" borderId="0" xfId="2" applyFont="1" applyFill="1" applyProtection="1">
      <protection locked="0"/>
    </xf>
    <xf numFmtId="0" fontId="54" fillId="0" borderId="0" xfId="2" applyFont="1" applyFill="1" applyProtection="1">
      <protection locked="0"/>
    </xf>
    <xf numFmtId="0" fontId="4" fillId="0" borderId="0" xfId="2" applyFont="1" applyProtection="1">
      <protection locked="0"/>
    </xf>
    <xf numFmtId="0" fontId="4" fillId="0" borderId="0" xfId="2" applyFont="1" applyFill="1" applyProtection="1">
      <protection locked="0"/>
    </xf>
    <xf numFmtId="0" fontId="51" fillId="0" borderId="0" xfId="2" applyFont="1" applyFill="1" applyBorder="1" applyProtection="1">
      <protection locked="0"/>
    </xf>
    <xf numFmtId="0" fontId="53" fillId="3" borderId="20" xfId="2" applyFont="1" applyFill="1" applyBorder="1" applyAlignment="1" applyProtection="1">
      <alignment horizontal="center" vertical="center" wrapText="1"/>
      <protection locked="0"/>
    </xf>
    <xf numFmtId="1" fontId="53" fillId="11" borderId="20" xfId="2" applyNumberFormat="1" applyFont="1" applyFill="1" applyBorder="1" applyAlignment="1" applyProtection="1">
      <alignment horizontal="center" vertical="center" wrapText="1"/>
      <protection locked="0"/>
    </xf>
    <xf numFmtId="0" fontId="53" fillId="0" borderId="0" xfId="2" applyFont="1" applyAlignment="1" applyProtection="1">
      <alignment horizontal="center"/>
      <protection locked="0"/>
    </xf>
    <xf numFmtId="0" fontId="53" fillId="0" borderId="20" xfId="2" applyFont="1" applyBorder="1" applyAlignment="1" applyProtection="1">
      <alignment horizontal="center"/>
      <protection locked="0"/>
    </xf>
    <xf numFmtId="0" fontId="53" fillId="3" borderId="45" xfId="2" applyFont="1" applyFill="1" applyBorder="1" applyAlignment="1" applyProtection="1">
      <alignment horizontal="left" vertical="top"/>
      <protection locked="0"/>
    </xf>
    <xf numFmtId="0" fontId="53" fillId="3" borderId="45" xfId="2" applyFont="1" applyFill="1" applyBorder="1" applyAlignment="1" applyProtection="1">
      <alignment horizontal="center" vertical="top"/>
      <protection locked="0"/>
    </xf>
    <xf numFmtId="3" fontId="51" fillId="0" borderId="20" xfId="2" applyNumberFormat="1" applyFont="1" applyFill="1" applyBorder="1" applyAlignment="1" applyProtection="1">
      <protection locked="0"/>
    </xf>
    <xf numFmtId="3" fontId="51" fillId="0" borderId="20" xfId="2" applyNumberFormat="1" applyFont="1" applyFill="1" applyBorder="1" applyAlignment="1" applyProtection="1">
      <alignment wrapText="1"/>
      <protection locked="0"/>
    </xf>
    <xf numFmtId="14" fontId="51" fillId="0" borderId="20" xfId="2" applyNumberFormat="1" applyFont="1" applyFill="1" applyBorder="1" applyAlignment="1" applyProtection="1">
      <protection locked="0"/>
    </xf>
    <xf numFmtId="3" fontId="51" fillId="0" borderId="15" xfId="2" applyNumberFormat="1" applyFont="1" applyFill="1" applyBorder="1" applyAlignment="1" applyProtection="1">
      <protection locked="0"/>
    </xf>
    <xf numFmtId="3" fontId="51" fillId="3" borderId="20" xfId="2" applyNumberFormat="1" applyFont="1" applyFill="1" applyBorder="1" applyAlignment="1" applyProtection="1">
      <protection locked="0"/>
    </xf>
    <xf numFmtId="3" fontId="51" fillId="0" borderId="45" xfId="2" applyNumberFormat="1" applyFont="1" applyFill="1" applyBorder="1" applyAlignment="1" applyProtection="1">
      <protection locked="0"/>
    </xf>
    <xf numFmtId="3" fontId="51" fillId="0" borderId="65" xfId="2" applyNumberFormat="1" applyFont="1" applyFill="1" applyBorder="1" applyAlignment="1" applyProtection="1">
      <protection locked="0"/>
    </xf>
    <xf numFmtId="3" fontId="51" fillId="0" borderId="9" xfId="2" applyNumberFormat="1" applyFont="1" applyFill="1" applyBorder="1" applyAlignment="1" applyProtection="1">
      <protection locked="0"/>
    </xf>
    <xf numFmtId="3" fontId="51" fillId="0" borderId="30" xfId="2" applyNumberFormat="1" applyFont="1" applyFill="1" applyBorder="1" applyAlignment="1" applyProtection="1">
      <protection locked="0"/>
    </xf>
    <xf numFmtId="3" fontId="53" fillId="3" borderId="20" xfId="2" applyNumberFormat="1" applyFont="1" applyFill="1" applyBorder="1" applyAlignment="1" applyProtection="1">
      <alignment wrapText="1"/>
      <protection locked="0"/>
    </xf>
    <xf numFmtId="0" fontId="56" fillId="0" borderId="0" xfId="2" applyFont="1" applyFill="1" applyBorder="1" applyAlignment="1" applyProtection="1">
      <alignment vertical="center" wrapText="1"/>
      <protection locked="0"/>
    </xf>
    <xf numFmtId="0" fontId="56" fillId="0" borderId="0" xfId="2" applyFont="1" applyFill="1" applyBorder="1" applyAlignment="1" applyProtection="1">
      <alignment vertical="justify"/>
      <protection locked="0"/>
    </xf>
    <xf numFmtId="0" fontId="15" fillId="0" borderId="0" xfId="2" applyFont="1" applyFill="1" applyBorder="1" applyAlignment="1" applyProtection="1">
      <alignment vertical="justify"/>
      <protection locked="0"/>
    </xf>
    <xf numFmtId="0" fontId="53" fillId="3" borderId="20" xfId="2" applyFont="1" applyFill="1" applyBorder="1" applyAlignment="1" applyProtection="1">
      <alignment horizontal="center" vertical="top" wrapText="1"/>
      <protection locked="0"/>
    </xf>
    <xf numFmtId="0" fontId="51" fillId="0" borderId="20" xfId="2" applyFont="1" applyFill="1" applyBorder="1" applyAlignment="1" applyProtection="1">
      <alignment wrapText="1"/>
      <protection locked="0"/>
    </xf>
    <xf numFmtId="0" fontId="56" fillId="3" borderId="15" xfId="2" applyFont="1" applyFill="1" applyBorder="1" applyAlignment="1" applyProtection="1">
      <alignment vertical="center" wrapText="1"/>
      <protection locked="0"/>
    </xf>
    <xf numFmtId="0" fontId="56" fillId="3" borderId="30" xfId="2" applyFont="1" applyFill="1" applyBorder="1" applyAlignment="1" applyProtection="1">
      <alignment vertical="center" wrapText="1"/>
      <protection locked="0"/>
    </xf>
    <xf numFmtId="0" fontId="53" fillId="3" borderId="68" xfId="2" applyFont="1" applyFill="1" applyBorder="1" applyAlignment="1" applyProtection="1">
      <alignment vertical="center" wrapText="1"/>
      <protection locked="0"/>
    </xf>
    <xf numFmtId="0" fontId="53" fillId="3" borderId="9" xfId="2" applyFont="1" applyFill="1" applyBorder="1" applyAlignment="1" applyProtection="1">
      <alignment vertical="center" wrapText="1"/>
      <protection locked="0"/>
    </xf>
    <xf numFmtId="0" fontId="53" fillId="11" borderId="20" xfId="2" applyFont="1" applyFill="1" applyBorder="1" applyAlignment="1" applyProtection="1">
      <alignment horizontal="center" vertical="justify"/>
      <protection locked="0"/>
    </xf>
    <xf numFmtId="0" fontId="51" fillId="0" borderId="15" xfId="2" applyFont="1" applyFill="1" applyBorder="1" applyAlignment="1" applyProtection="1">
      <alignment vertical="center" wrapText="1"/>
      <protection locked="0"/>
    </xf>
    <xf numFmtId="3" fontId="51" fillId="0" borderId="65" xfId="2" applyNumberFormat="1" applyFont="1" applyFill="1" applyBorder="1" applyAlignment="1" applyProtection="1">
      <alignment wrapText="1"/>
      <protection locked="0"/>
    </xf>
    <xf numFmtId="3" fontId="51" fillId="0" borderId="9" xfId="2" applyNumberFormat="1" applyFont="1" applyFill="1" applyBorder="1" applyAlignment="1" applyProtection="1">
      <alignment wrapText="1"/>
      <protection locked="0"/>
    </xf>
    <xf numFmtId="0" fontId="56" fillId="0" borderId="20" xfId="2" applyFont="1" applyFill="1" applyBorder="1" applyAlignment="1" applyProtection="1">
      <alignment vertical="justify"/>
      <protection locked="0"/>
    </xf>
    <xf numFmtId="0" fontId="51" fillId="0" borderId="65" xfId="2" applyFont="1" applyFill="1" applyBorder="1" applyAlignment="1" applyProtection="1">
      <alignment vertical="center" wrapText="1"/>
      <protection locked="0"/>
    </xf>
    <xf numFmtId="3" fontId="53" fillId="3" borderId="45" xfId="2" applyNumberFormat="1" applyFont="1" applyFill="1" applyBorder="1" applyAlignment="1" applyProtection="1">
      <alignment wrapText="1"/>
      <protection locked="0"/>
    </xf>
    <xf numFmtId="3" fontId="53" fillId="3" borderId="46" xfId="2" applyNumberFormat="1" applyFont="1" applyFill="1" applyBorder="1" applyAlignment="1" applyProtection="1">
      <alignment wrapText="1"/>
      <protection locked="0"/>
    </xf>
    <xf numFmtId="3" fontId="53" fillId="11" borderId="20" xfId="2" applyNumberFormat="1" applyFont="1" applyFill="1" applyBorder="1" applyAlignment="1" applyProtection="1">
      <alignment wrapText="1"/>
      <protection locked="0"/>
    </xf>
    <xf numFmtId="0" fontId="53" fillId="3" borderId="20" xfId="2" applyFont="1" applyFill="1" applyBorder="1" applyAlignment="1" applyProtection="1">
      <alignment vertical="top" wrapText="1"/>
      <protection locked="0"/>
    </xf>
    <xf numFmtId="0" fontId="51" fillId="0" borderId="20" xfId="2" applyFont="1" applyFill="1" applyBorder="1" applyAlignment="1" applyProtection="1">
      <alignment vertical="center" wrapText="1"/>
      <protection locked="0"/>
    </xf>
    <xf numFmtId="3" fontId="51" fillId="0" borderId="20" xfId="2" applyNumberFormat="1" applyFont="1" applyFill="1" applyBorder="1" applyAlignment="1" applyProtection="1">
      <alignment vertical="justify"/>
      <protection locked="0"/>
    </xf>
    <xf numFmtId="0" fontId="56" fillId="3" borderId="45" xfId="2" applyFont="1" applyFill="1" applyBorder="1" applyAlignment="1" applyProtection="1">
      <alignment vertical="center" wrapText="1"/>
      <protection locked="0"/>
    </xf>
    <xf numFmtId="0" fontId="51" fillId="3" borderId="46" xfId="2" applyFont="1" applyFill="1" applyBorder="1" applyAlignment="1" applyProtection="1">
      <alignment vertical="center" wrapText="1"/>
      <protection locked="0"/>
    </xf>
    <xf numFmtId="0" fontId="53" fillId="3" borderId="20" xfId="2" applyFont="1" applyFill="1" applyBorder="1" applyAlignment="1" applyProtection="1">
      <alignment vertical="center" wrapText="1"/>
      <protection locked="0"/>
    </xf>
    <xf numFmtId="3" fontId="51" fillId="0" borderId="15" xfId="2" applyNumberFormat="1" applyFont="1" applyFill="1" applyBorder="1" applyAlignment="1" applyProtection="1">
      <alignment wrapText="1"/>
      <protection locked="0"/>
    </xf>
    <xf numFmtId="14" fontId="51" fillId="0" borderId="9" xfId="2" applyNumberFormat="1" applyFont="1" applyFill="1" applyBorder="1" applyAlignment="1" applyProtection="1">
      <protection locked="0"/>
    </xf>
    <xf numFmtId="0" fontId="51" fillId="0" borderId="20" xfId="2" applyNumberFormat="1" applyFont="1" applyFill="1" applyBorder="1" applyAlignment="1" applyProtection="1">
      <alignment wrapText="1"/>
      <protection locked="0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9" fillId="0" borderId="50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49" fontId="10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top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48" xfId="1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7" xfId="1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48" xfId="1" applyFont="1" applyBorder="1" applyAlignment="1">
      <alignment horizontal="left" vertical="center" wrapText="1"/>
    </xf>
    <xf numFmtId="0" fontId="10" fillId="0" borderId="39" xfId="2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164" fontId="10" fillId="0" borderId="0" xfId="1" quotePrefix="1" applyNumberFormat="1" applyFont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3" fillId="0" borderId="0" xfId="0" quotePrefix="1" applyFont="1" applyAlignment="1">
      <alignment horizontal="center"/>
    </xf>
    <xf numFmtId="0" fontId="43" fillId="0" borderId="0" xfId="0" applyFont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43" fillId="0" borderId="50" xfId="0" quotePrefix="1" applyFont="1" applyBorder="1" applyAlignment="1">
      <alignment horizontal="center"/>
    </xf>
    <xf numFmtId="0" fontId="43" fillId="0" borderId="36" xfId="0" applyFont="1" applyBorder="1" applyAlignment="1">
      <alignment horizontal="center"/>
    </xf>
    <xf numFmtId="0" fontId="43" fillId="0" borderId="47" xfId="0" applyFont="1" applyBorder="1" applyAlignment="1">
      <alignment horizontal="center"/>
    </xf>
    <xf numFmtId="0" fontId="4" fillId="0" borderId="42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2" fillId="0" borderId="9" xfId="0" applyFont="1" applyBorder="1" applyAlignment="1">
      <alignment horizontal="center"/>
    </xf>
    <xf numFmtId="0" fontId="42" fillId="0" borderId="21" xfId="0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3" borderId="2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14" fontId="4" fillId="0" borderId="20" xfId="0" applyNumberFormat="1" applyFont="1" applyBorder="1" applyAlignment="1">
      <alignment horizontal="center" wrapText="1"/>
    </xf>
    <xf numFmtId="14" fontId="4" fillId="0" borderId="26" xfId="0" applyNumberFormat="1" applyFont="1" applyBorder="1" applyAlignment="1">
      <alignment horizontal="center" wrapText="1"/>
    </xf>
    <xf numFmtId="0" fontId="4" fillId="0" borderId="2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left"/>
    </xf>
    <xf numFmtId="0" fontId="4" fillId="0" borderId="55" xfId="0" applyFont="1" applyFill="1" applyBorder="1" applyAlignment="1">
      <alignment horizontal="left"/>
    </xf>
    <xf numFmtId="2" fontId="44" fillId="3" borderId="31" xfId="0" applyNumberFormat="1" applyFont="1" applyFill="1" applyBorder="1" applyAlignment="1">
      <alignment horizontal="center" vertical="top" wrapText="1"/>
    </xf>
    <xf numFmtId="2" fontId="44" fillId="3" borderId="45" xfId="0" applyNumberFormat="1" applyFont="1" applyFill="1" applyBorder="1" applyAlignment="1">
      <alignment horizontal="center" vertical="top" wrapText="1"/>
    </xf>
    <xf numFmtId="2" fontId="44" fillId="3" borderId="55" xfId="0" applyNumberFormat="1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center" wrapText="1"/>
    </xf>
    <xf numFmtId="0" fontId="42" fillId="0" borderId="0" xfId="0" applyFont="1" applyFill="1" applyBorder="1" applyAlignment="1">
      <alignment horizontal="left"/>
    </xf>
    <xf numFmtId="0" fontId="42" fillId="0" borderId="38" xfId="0" applyFont="1" applyBorder="1" applyAlignment="1"/>
    <xf numFmtId="0" fontId="0" fillId="0" borderId="62" xfId="0" applyBorder="1" applyAlignment="1"/>
    <xf numFmtId="0" fontId="0" fillId="0" borderId="63" xfId="0" applyBorder="1" applyAlignment="1"/>
    <xf numFmtId="2" fontId="5" fillId="3" borderId="31" xfId="0" applyNumberFormat="1" applyFont="1" applyFill="1" applyBorder="1" applyAlignment="1">
      <alignment horizontal="center" vertical="top" wrapText="1"/>
    </xf>
    <xf numFmtId="2" fontId="5" fillId="3" borderId="45" xfId="0" applyNumberFormat="1" applyFont="1" applyFill="1" applyBorder="1" applyAlignment="1">
      <alignment horizontal="center" vertical="top" wrapText="1"/>
    </xf>
    <xf numFmtId="2" fontId="5" fillId="3" borderId="55" xfId="0" applyNumberFormat="1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5" fillId="3" borderId="45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52" fillId="9" borderId="31" xfId="0" applyFont="1" applyFill="1" applyBorder="1" applyAlignment="1">
      <alignment horizontal="center" vertical="top" wrapText="1"/>
    </xf>
    <xf numFmtId="0" fontId="52" fillId="9" borderId="45" xfId="0" applyFont="1" applyFill="1" applyBorder="1" applyAlignment="1">
      <alignment horizontal="center" vertical="top" wrapText="1"/>
    </xf>
    <xf numFmtId="0" fontId="52" fillId="9" borderId="55" xfId="0" applyFont="1" applyFill="1" applyBorder="1" applyAlignment="1">
      <alignment horizontal="center" vertical="top" wrapText="1"/>
    </xf>
    <xf numFmtId="0" fontId="25" fillId="0" borderId="0" xfId="0" applyNumberFormat="1" applyFont="1" applyAlignment="1">
      <alignment horizontal="center" wrapText="1"/>
    </xf>
    <xf numFmtId="0" fontId="27" fillId="0" borderId="6" xfId="0" applyNumberFormat="1" applyFont="1" applyBorder="1" applyAlignment="1">
      <alignment horizontal="center"/>
    </xf>
    <xf numFmtId="0" fontId="26" fillId="0" borderId="1" xfId="4" applyNumberFormat="1" applyFont="1" applyBorder="1" applyAlignment="1">
      <alignment horizontal="center"/>
    </xf>
    <xf numFmtId="0" fontId="26" fillId="0" borderId="64" xfId="4" applyNumberFormat="1" applyFont="1" applyBorder="1" applyAlignment="1">
      <alignment horizontal="center"/>
    </xf>
    <xf numFmtId="0" fontId="26" fillId="0" borderId="17" xfId="0" applyNumberFormat="1" applyFont="1" applyBorder="1" applyAlignment="1">
      <alignment horizontal="center"/>
    </xf>
    <xf numFmtId="0" fontId="26" fillId="0" borderId="50" xfId="0" applyNumberFormat="1" applyFont="1" applyBorder="1" applyAlignment="1">
      <alignment horizontal="center"/>
    </xf>
    <xf numFmtId="0" fontId="26" fillId="0" borderId="18" xfId="0" applyNumberFormat="1" applyFont="1" applyBorder="1" applyAlignment="1">
      <alignment horizontal="center"/>
    </xf>
    <xf numFmtId="0" fontId="26" fillId="0" borderId="11" xfId="0" applyNumberFormat="1" applyFont="1" applyFill="1" applyBorder="1" applyAlignment="1">
      <alignment horizontal="right"/>
    </xf>
    <xf numFmtId="0" fontId="26" fillId="0" borderId="9" xfId="0" applyNumberFormat="1" applyFont="1" applyFill="1" applyBorder="1" applyAlignment="1">
      <alignment horizontal="right"/>
    </xf>
    <xf numFmtId="0" fontId="26" fillId="0" borderId="43" xfId="0" applyNumberFormat="1" applyFont="1" applyFill="1" applyBorder="1" applyAlignment="1">
      <alignment horizontal="right"/>
    </xf>
    <xf numFmtId="0" fontId="26" fillId="0" borderId="21" xfId="0" applyNumberFormat="1" applyFont="1" applyFill="1" applyBorder="1" applyAlignment="1">
      <alignment horizontal="right"/>
    </xf>
    <xf numFmtId="0" fontId="24" fillId="0" borderId="11" xfId="0" applyNumberFormat="1" applyFont="1" applyFill="1" applyBorder="1" applyAlignment="1">
      <alignment horizontal="right" wrapText="1"/>
    </xf>
    <xf numFmtId="0" fontId="24" fillId="0" borderId="9" xfId="0" applyNumberFormat="1" applyFont="1" applyFill="1" applyBorder="1" applyAlignment="1">
      <alignment horizontal="right" wrapText="1"/>
    </xf>
    <xf numFmtId="0" fontId="26" fillId="0" borderId="11" xfId="0" applyNumberFormat="1" applyFont="1" applyFill="1" applyBorder="1" applyAlignment="1">
      <alignment horizontal="right" wrapText="1"/>
    </xf>
    <xf numFmtId="0" fontId="26" fillId="0" borderId="9" xfId="0" applyNumberFormat="1" applyFont="1" applyFill="1" applyBorder="1" applyAlignment="1">
      <alignment horizontal="right" wrapText="1"/>
    </xf>
    <xf numFmtId="0" fontId="26" fillId="4" borderId="11" xfId="0" applyNumberFormat="1" applyFont="1" applyFill="1" applyBorder="1" applyAlignment="1">
      <alignment horizontal="right"/>
    </xf>
    <xf numFmtId="0" fontId="26" fillId="4" borderId="9" xfId="0" applyNumberFormat="1" applyFont="1" applyFill="1" applyBorder="1" applyAlignment="1">
      <alignment horizontal="right"/>
    </xf>
    <xf numFmtId="0" fontId="26" fillId="4" borderId="40" xfId="0" applyNumberFormat="1" applyFont="1" applyFill="1" applyBorder="1" applyAlignment="1">
      <alignment horizontal="right"/>
    </xf>
    <xf numFmtId="0" fontId="26" fillId="4" borderId="42" xfId="0" applyNumberFormat="1" applyFont="1" applyFill="1" applyBorder="1" applyAlignment="1">
      <alignment horizontal="right"/>
    </xf>
    <xf numFmtId="0" fontId="56" fillId="0" borderId="0" xfId="2" applyFont="1" applyAlignment="1" applyProtection="1">
      <alignment wrapText="1"/>
      <protection locked="0"/>
    </xf>
    <xf numFmtId="0" fontId="55" fillId="0" borderId="0" xfId="0" applyFont="1" applyAlignment="1" applyProtection="1">
      <alignment wrapText="1"/>
      <protection locked="0"/>
    </xf>
    <xf numFmtId="0" fontId="53" fillId="3" borderId="11" xfId="2" applyFont="1" applyFill="1" applyBorder="1" applyAlignment="1" applyProtection="1">
      <alignment horizontal="center" vertical="top" wrapText="1"/>
      <protection locked="0"/>
    </xf>
    <xf numFmtId="0" fontId="53" fillId="3" borderId="66" xfId="2" applyFont="1" applyFill="1" applyBorder="1" applyAlignment="1" applyProtection="1">
      <alignment horizontal="center" vertical="top" wrapText="1"/>
      <protection locked="0"/>
    </xf>
    <xf numFmtId="0" fontId="53" fillId="3" borderId="9" xfId="2" applyFont="1" applyFill="1" applyBorder="1" applyAlignment="1" applyProtection="1">
      <alignment horizontal="center" vertical="top" wrapText="1"/>
      <protection locked="0"/>
    </xf>
    <xf numFmtId="0" fontId="53" fillId="0" borderId="0" xfId="2" applyFont="1" applyBorder="1" applyAlignment="1" applyProtection="1">
      <alignment wrapText="1"/>
      <protection locked="0"/>
    </xf>
    <xf numFmtId="0" fontId="55" fillId="0" borderId="0" xfId="0" applyFont="1" applyBorder="1" applyAlignment="1" applyProtection="1">
      <alignment wrapText="1"/>
      <protection locked="0"/>
    </xf>
    <xf numFmtId="0" fontId="53" fillId="0" borderId="0" xfId="2" applyFont="1" applyAlignment="1" applyProtection="1">
      <alignment wrapText="1"/>
      <protection locked="0"/>
    </xf>
    <xf numFmtId="0" fontId="53" fillId="11" borderId="11" xfId="2" applyFont="1" applyFill="1" applyBorder="1" applyAlignment="1" applyProtection="1">
      <alignment horizontal="center" vertical="top" wrapText="1"/>
      <protection locked="0"/>
    </xf>
    <xf numFmtId="0" fontId="57" fillId="0" borderId="66" xfId="0" applyFont="1" applyBorder="1" applyAlignment="1" applyProtection="1">
      <alignment horizontal="center" vertical="top" wrapText="1"/>
      <protection locked="0"/>
    </xf>
    <xf numFmtId="0" fontId="57" fillId="0" borderId="9" xfId="0" applyFont="1" applyBorder="1" applyAlignment="1" applyProtection="1">
      <alignment horizontal="center" vertical="top" wrapText="1"/>
      <protection locked="0"/>
    </xf>
    <xf numFmtId="3" fontId="51" fillId="0" borderId="0" xfId="2" applyNumberFormat="1" applyFont="1" applyAlignment="1" applyProtection="1">
      <alignment horizontal="left" wrapText="1"/>
      <protection locked="0"/>
    </xf>
    <xf numFmtId="0" fontId="51" fillId="0" borderId="0" xfId="2" applyFont="1" applyFill="1" applyAlignment="1" applyProtection="1">
      <alignment horizontal="left" wrapText="1"/>
      <protection locked="0"/>
    </xf>
    <xf numFmtId="0" fontId="55" fillId="0" borderId="0" xfId="0" applyFont="1" applyFill="1" applyAlignment="1" applyProtection="1">
      <alignment wrapText="1"/>
      <protection locked="0"/>
    </xf>
    <xf numFmtId="0" fontId="51" fillId="0" borderId="0" xfId="2" applyFont="1" applyAlignment="1" applyProtection="1">
      <alignment wrapText="1"/>
      <protection locked="0"/>
    </xf>
    <xf numFmtId="0" fontId="51" fillId="0" borderId="0" xfId="0" applyFont="1" applyAlignment="1" applyProtection="1">
      <alignment wrapText="1"/>
      <protection locked="0"/>
    </xf>
    <xf numFmtId="0" fontId="51" fillId="0" borderId="0" xfId="2" applyFont="1" applyAlignment="1" applyProtection="1">
      <alignment horizontal="left" wrapText="1"/>
      <protection locked="0"/>
    </xf>
    <xf numFmtId="0" fontId="53" fillId="3" borderId="11" xfId="2" applyFont="1" applyFill="1" applyBorder="1" applyAlignment="1" applyProtection="1">
      <alignment horizontal="left" vertical="top" wrapText="1"/>
      <protection locked="0"/>
    </xf>
    <xf numFmtId="0" fontId="53" fillId="3" borderId="9" xfId="2" applyFont="1" applyFill="1" applyBorder="1" applyAlignment="1" applyProtection="1">
      <alignment horizontal="left" vertical="top" wrapText="1"/>
      <protection locked="0"/>
    </xf>
    <xf numFmtId="0" fontId="53" fillId="3" borderId="67" xfId="2" applyFont="1" applyFill="1" applyBorder="1" applyAlignment="1" applyProtection="1">
      <alignment horizontal="left" vertical="top" wrapText="1"/>
      <protection locked="0"/>
    </xf>
    <xf numFmtId="0" fontId="53" fillId="3" borderId="68" xfId="2" applyFont="1" applyFill="1" applyBorder="1" applyAlignment="1" applyProtection="1">
      <alignment horizontal="left" vertical="top" wrapText="1"/>
      <protection locked="0"/>
    </xf>
    <xf numFmtId="0" fontId="53" fillId="3" borderId="15" xfId="2" applyFont="1" applyFill="1" applyBorder="1" applyAlignment="1" applyProtection="1">
      <alignment horizontal="right" vertical="center" wrapText="1"/>
      <protection locked="0"/>
    </xf>
    <xf numFmtId="0" fontId="53" fillId="3" borderId="45" xfId="2" applyFont="1" applyFill="1" applyBorder="1" applyAlignment="1" applyProtection="1">
      <alignment horizontal="right" vertical="center" wrapText="1"/>
      <protection locked="0"/>
    </xf>
    <xf numFmtId="0" fontId="53" fillId="3" borderId="46" xfId="2" applyFont="1" applyFill="1" applyBorder="1" applyAlignment="1" applyProtection="1">
      <alignment horizontal="right" vertical="center" wrapText="1"/>
      <protection locked="0"/>
    </xf>
    <xf numFmtId="0" fontId="53" fillId="0" borderId="0" xfId="2" applyFont="1" applyAlignment="1" applyProtection="1">
      <alignment horizontal="right"/>
      <protection locked="0"/>
    </xf>
    <xf numFmtId="0" fontId="53" fillId="0" borderId="0" xfId="2" applyFont="1" applyAlignment="1" applyProtection="1">
      <alignment horizontal="center"/>
      <protection locked="0"/>
    </xf>
    <xf numFmtId="0" fontId="53" fillId="0" borderId="0" xfId="2" applyFont="1" applyAlignment="1" applyProtection="1">
      <alignment horizontal="center" vertical="center"/>
      <protection locked="0"/>
    </xf>
  </cellXfs>
  <cellStyles count="6">
    <cellStyle name="Normal 2" xfId="2"/>
    <cellStyle name="Normal_EBK_PROJECT_2001-last" xfId="1"/>
    <cellStyle name="Normal_MAKET" xfId="3"/>
    <cellStyle name="Нормален" xfId="0" builtinId="0"/>
    <cellStyle name="Нормален 2" xfId="5"/>
    <cellStyle name="Процент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opLeftCell="A4" zoomScaleNormal="100" workbookViewId="0">
      <selection activeCell="F51" sqref="F51"/>
    </sheetView>
  </sheetViews>
  <sheetFormatPr defaultRowHeight="12"/>
  <cols>
    <col min="1" max="1" width="44.28515625" style="11" customWidth="1"/>
    <col min="2" max="2" width="9.7109375" style="11" customWidth="1"/>
    <col min="3" max="3" width="11.42578125" style="11" customWidth="1"/>
    <col min="4" max="4" width="11.7109375" style="11" customWidth="1"/>
    <col min="5" max="5" width="10.28515625" style="11" customWidth="1"/>
    <col min="6" max="6" width="9.140625" style="535"/>
    <col min="7" max="254" width="9.140625" style="11"/>
    <col min="255" max="255" width="41.28515625" style="11" customWidth="1"/>
    <col min="256" max="256" width="7.140625" style="11" customWidth="1"/>
    <col min="257" max="257" width="11.42578125" style="11" customWidth="1"/>
    <col min="258" max="258" width="11.28515625" style="11" customWidth="1"/>
    <col min="259" max="259" width="11.5703125" style="11" customWidth="1"/>
    <col min="260" max="510" width="9.140625" style="11"/>
    <col min="511" max="511" width="41.28515625" style="11" customWidth="1"/>
    <col min="512" max="512" width="7.140625" style="11" customWidth="1"/>
    <col min="513" max="513" width="11.42578125" style="11" customWidth="1"/>
    <col min="514" max="514" width="11.28515625" style="11" customWidth="1"/>
    <col min="515" max="515" width="11.5703125" style="11" customWidth="1"/>
    <col min="516" max="766" width="9.140625" style="11"/>
    <col min="767" max="767" width="41.28515625" style="11" customWidth="1"/>
    <col min="768" max="768" width="7.140625" style="11" customWidth="1"/>
    <col min="769" max="769" width="11.42578125" style="11" customWidth="1"/>
    <col min="770" max="770" width="11.28515625" style="11" customWidth="1"/>
    <col min="771" max="771" width="11.5703125" style="11" customWidth="1"/>
    <col min="772" max="1022" width="9.140625" style="11"/>
    <col min="1023" max="1023" width="41.28515625" style="11" customWidth="1"/>
    <col min="1024" max="1024" width="7.140625" style="11" customWidth="1"/>
    <col min="1025" max="1025" width="11.42578125" style="11" customWidth="1"/>
    <col min="1026" max="1026" width="11.28515625" style="11" customWidth="1"/>
    <col min="1027" max="1027" width="11.5703125" style="11" customWidth="1"/>
    <col min="1028" max="1278" width="9.140625" style="11"/>
    <col min="1279" max="1279" width="41.28515625" style="11" customWidth="1"/>
    <col min="1280" max="1280" width="7.140625" style="11" customWidth="1"/>
    <col min="1281" max="1281" width="11.42578125" style="11" customWidth="1"/>
    <col min="1282" max="1282" width="11.28515625" style="11" customWidth="1"/>
    <col min="1283" max="1283" width="11.5703125" style="11" customWidth="1"/>
    <col min="1284" max="1534" width="9.140625" style="11"/>
    <col min="1535" max="1535" width="41.28515625" style="11" customWidth="1"/>
    <col min="1536" max="1536" width="7.140625" style="11" customWidth="1"/>
    <col min="1537" max="1537" width="11.42578125" style="11" customWidth="1"/>
    <col min="1538" max="1538" width="11.28515625" style="11" customWidth="1"/>
    <col min="1539" max="1539" width="11.5703125" style="11" customWidth="1"/>
    <col min="1540" max="1790" width="9.140625" style="11"/>
    <col min="1791" max="1791" width="41.28515625" style="11" customWidth="1"/>
    <col min="1792" max="1792" width="7.140625" style="11" customWidth="1"/>
    <col min="1793" max="1793" width="11.42578125" style="11" customWidth="1"/>
    <col min="1794" max="1794" width="11.28515625" style="11" customWidth="1"/>
    <col min="1795" max="1795" width="11.5703125" style="11" customWidth="1"/>
    <col min="1796" max="2046" width="9.140625" style="11"/>
    <col min="2047" max="2047" width="41.28515625" style="11" customWidth="1"/>
    <col min="2048" max="2048" width="7.140625" style="11" customWidth="1"/>
    <col min="2049" max="2049" width="11.42578125" style="11" customWidth="1"/>
    <col min="2050" max="2050" width="11.28515625" style="11" customWidth="1"/>
    <col min="2051" max="2051" width="11.5703125" style="11" customWidth="1"/>
    <col min="2052" max="2302" width="9.140625" style="11"/>
    <col min="2303" max="2303" width="41.28515625" style="11" customWidth="1"/>
    <col min="2304" max="2304" width="7.140625" style="11" customWidth="1"/>
    <col min="2305" max="2305" width="11.42578125" style="11" customWidth="1"/>
    <col min="2306" max="2306" width="11.28515625" style="11" customWidth="1"/>
    <col min="2307" max="2307" width="11.5703125" style="11" customWidth="1"/>
    <col min="2308" max="2558" width="9.140625" style="11"/>
    <col min="2559" max="2559" width="41.28515625" style="11" customWidth="1"/>
    <col min="2560" max="2560" width="7.140625" style="11" customWidth="1"/>
    <col min="2561" max="2561" width="11.42578125" style="11" customWidth="1"/>
    <col min="2562" max="2562" width="11.28515625" style="11" customWidth="1"/>
    <col min="2563" max="2563" width="11.5703125" style="11" customWidth="1"/>
    <col min="2564" max="2814" width="9.140625" style="11"/>
    <col min="2815" max="2815" width="41.28515625" style="11" customWidth="1"/>
    <col min="2816" max="2816" width="7.140625" style="11" customWidth="1"/>
    <col min="2817" max="2817" width="11.42578125" style="11" customWidth="1"/>
    <col min="2818" max="2818" width="11.28515625" style="11" customWidth="1"/>
    <col min="2819" max="2819" width="11.5703125" style="11" customWidth="1"/>
    <col min="2820" max="3070" width="9.140625" style="11"/>
    <col min="3071" max="3071" width="41.28515625" style="11" customWidth="1"/>
    <col min="3072" max="3072" width="7.140625" style="11" customWidth="1"/>
    <col min="3073" max="3073" width="11.42578125" style="11" customWidth="1"/>
    <col min="3074" max="3074" width="11.28515625" style="11" customWidth="1"/>
    <col min="3075" max="3075" width="11.5703125" style="11" customWidth="1"/>
    <col min="3076" max="3326" width="9.140625" style="11"/>
    <col min="3327" max="3327" width="41.28515625" style="11" customWidth="1"/>
    <col min="3328" max="3328" width="7.140625" style="11" customWidth="1"/>
    <col min="3329" max="3329" width="11.42578125" style="11" customWidth="1"/>
    <col min="3330" max="3330" width="11.28515625" style="11" customWidth="1"/>
    <col min="3331" max="3331" width="11.5703125" style="11" customWidth="1"/>
    <col min="3332" max="3582" width="9.140625" style="11"/>
    <col min="3583" max="3583" width="41.28515625" style="11" customWidth="1"/>
    <col min="3584" max="3584" width="7.140625" style="11" customWidth="1"/>
    <col min="3585" max="3585" width="11.42578125" style="11" customWidth="1"/>
    <col min="3586" max="3586" width="11.28515625" style="11" customWidth="1"/>
    <col min="3587" max="3587" width="11.5703125" style="11" customWidth="1"/>
    <col min="3588" max="3838" width="9.140625" style="11"/>
    <col min="3839" max="3839" width="41.28515625" style="11" customWidth="1"/>
    <col min="3840" max="3840" width="7.140625" style="11" customWidth="1"/>
    <col min="3841" max="3841" width="11.42578125" style="11" customWidth="1"/>
    <col min="3842" max="3842" width="11.28515625" style="11" customWidth="1"/>
    <col min="3843" max="3843" width="11.5703125" style="11" customWidth="1"/>
    <col min="3844" max="4094" width="9.140625" style="11"/>
    <col min="4095" max="4095" width="41.28515625" style="11" customWidth="1"/>
    <col min="4096" max="4096" width="7.140625" style="11" customWidth="1"/>
    <col min="4097" max="4097" width="11.42578125" style="11" customWidth="1"/>
    <col min="4098" max="4098" width="11.28515625" style="11" customWidth="1"/>
    <col min="4099" max="4099" width="11.5703125" style="11" customWidth="1"/>
    <col min="4100" max="4350" width="9.140625" style="11"/>
    <col min="4351" max="4351" width="41.28515625" style="11" customWidth="1"/>
    <col min="4352" max="4352" width="7.140625" style="11" customWidth="1"/>
    <col min="4353" max="4353" width="11.42578125" style="11" customWidth="1"/>
    <col min="4354" max="4354" width="11.28515625" style="11" customWidth="1"/>
    <col min="4355" max="4355" width="11.5703125" style="11" customWidth="1"/>
    <col min="4356" max="4606" width="9.140625" style="11"/>
    <col min="4607" max="4607" width="41.28515625" style="11" customWidth="1"/>
    <col min="4608" max="4608" width="7.140625" style="11" customWidth="1"/>
    <col min="4609" max="4609" width="11.42578125" style="11" customWidth="1"/>
    <col min="4610" max="4610" width="11.28515625" style="11" customWidth="1"/>
    <col min="4611" max="4611" width="11.5703125" style="11" customWidth="1"/>
    <col min="4612" max="4862" width="9.140625" style="11"/>
    <col min="4863" max="4863" width="41.28515625" style="11" customWidth="1"/>
    <col min="4864" max="4864" width="7.140625" style="11" customWidth="1"/>
    <col min="4865" max="4865" width="11.42578125" style="11" customWidth="1"/>
    <col min="4866" max="4866" width="11.28515625" style="11" customWidth="1"/>
    <col min="4867" max="4867" width="11.5703125" style="11" customWidth="1"/>
    <col min="4868" max="5118" width="9.140625" style="11"/>
    <col min="5119" max="5119" width="41.28515625" style="11" customWidth="1"/>
    <col min="5120" max="5120" width="7.140625" style="11" customWidth="1"/>
    <col min="5121" max="5121" width="11.42578125" style="11" customWidth="1"/>
    <col min="5122" max="5122" width="11.28515625" style="11" customWidth="1"/>
    <col min="5123" max="5123" width="11.5703125" style="11" customWidth="1"/>
    <col min="5124" max="5374" width="9.140625" style="11"/>
    <col min="5375" max="5375" width="41.28515625" style="11" customWidth="1"/>
    <col min="5376" max="5376" width="7.140625" style="11" customWidth="1"/>
    <col min="5377" max="5377" width="11.42578125" style="11" customWidth="1"/>
    <col min="5378" max="5378" width="11.28515625" style="11" customWidth="1"/>
    <col min="5379" max="5379" width="11.5703125" style="11" customWidth="1"/>
    <col min="5380" max="5630" width="9.140625" style="11"/>
    <col min="5631" max="5631" width="41.28515625" style="11" customWidth="1"/>
    <col min="5632" max="5632" width="7.140625" style="11" customWidth="1"/>
    <col min="5633" max="5633" width="11.42578125" style="11" customWidth="1"/>
    <col min="5634" max="5634" width="11.28515625" style="11" customWidth="1"/>
    <col min="5635" max="5635" width="11.5703125" style="11" customWidth="1"/>
    <col min="5636" max="5886" width="9.140625" style="11"/>
    <col min="5887" max="5887" width="41.28515625" style="11" customWidth="1"/>
    <col min="5888" max="5888" width="7.140625" style="11" customWidth="1"/>
    <col min="5889" max="5889" width="11.42578125" style="11" customWidth="1"/>
    <col min="5890" max="5890" width="11.28515625" style="11" customWidth="1"/>
    <col min="5891" max="5891" width="11.5703125" style="11" customWidth="1"/>
    <col min="5892" max="6142" width="9.140625" style="11"/>
    <col min="6143" max="6143" width="41.28515625" style="11" customWidth="1"/>
    <col min="6144" max="6144" width="7.140625" style="11" customWidth="1"/>
    <col min="6145" max="6145" width="11.42578125" style="11" customWidth="1"/>
    <col min="6146" max="6146" width="11.28515625" style="11" customWidth="1"/>
    <col min="6147" max="6147" width="11.5703125" style="11" customWidth="1"/>
    <col min="6148" max="6398" width="9.140625" style="11"/>
    <col min="6399" max="6399" width="41.28515625" style="11" customWidth="1"/>
    <col min="6400" max="6400" width="7.140625" style="11" customWidth="1"/>
    <col min="6401" max="6401" width="11.42578125" style="11" customWidth="1"/>
    <col min="6402" max="6402" width="11.28515625" style="11" customWidth="1"/>
    <col min="6403" max="6403" width="11.5703125" style="11" customWidth="1"/>
    <col min="6404" max="6654" width="9.140625" style="11"/>
    <col min="6655" max="6655" width="41.28515625" style="11" customWidth="1"/>
    <col min="6656" max="6656" width="7.140625" style="11" customWidth="1"/>
    <col min="6657" max="6657" width="11.42578125" style="11" customWidth="1"/>
    <col min="6658" max="6658" width="11.28515625" style="11" customWidth="1"/>
    <col min="6659" max="6659" width="11.5703125" style="11" customWidth="1"/>
    <col min="6660" max="6910" width="9.140625" style="11"/>
    <col min="6911" max="6911" width="41.28515625" style="11" customWidth="1"/>
    <col min="6912" max="6912" width="7.140625" style="11" customWidth="1"/>
    <col min="6913" max="6913" width="11.42578125" style="11" customWidth="1"/>
    <col min="6914" max="6914" width="11.28515625" style="11" customWidth="1"/>
    <col min="6915" max="6915" width="11.5703125" style="11" customWidth="1"/>
    <col min="6916" max="7166" width="9.140625" style="11"/>
    <col min="7167" max="7167" width="41.28515625" style="11" customWidth="1"/>
    <col min="7168" max="7168" width="7.140625" style="11" customWidth="1"/>
    <col min="7169" max="7169" width="11.42578125" style="11" customWidth="1"/>
    <col min="7170" max="7170" width="11.28515625" style="11" customWidth="1"/>
    <col min="7171" max="7171" width="11.5703125" style="11" customWidth="1"/>
    <col min="7172" max="7422" width="9.140625" style="11"/>
    <col min="7423" max="7423" width="41.28515625" style="11" customWidth="1"/>
    <col min="7424" max="7424" width="7.140625" style="11" customWidth="1"/>
    <col min="7425" max="7425" width="11.42578125" style="11" customWidth="1"/>
    <col min="7426" max="7426" width="11.28515625" style="11" customWidth="1"/>
    <col min="7427" max="7427" width="11.5703125" style="11" customWidth="1"/>
    <col min="7428" max="7678" width="9.140625" style="11"/>
    <col min="7679" max="7679" width="41.28515625" style="11" customWidth="1"/>
    <col min="7680" max="7680" width="7.140625" style="11" customWidth="1"/>
    <col min="7681" max="7681" width="11.42578125" style="11" customWidth="1"/>
    <col min="7682" max="7682" width="11.28515625" style="11" customWidth="1"/>
    <col min="7683" max="7683" width="11.5703125" style="11" customWidth="1"/>
    <col min="7684" max="7934" width="9.140625" style="11"/>
    <col min="7935" max="7935" width="41.28515625" style="11" customWidth="1"/>
    <col min="7936" max="7936" width="7.140625" style="11" customWidth="1"/>
    <col min="7937" max="7937" width="11.42578125" style="11" customWidth="1"/>
    <col min="7938" max="7938" width="11.28515625" style="11" customWidth="1"/>
    <col min="7939" max="7939" width="11.5703125" style="11" customWidth="1"/>
    <col min="7940" max="8190" width="9.140625" style="11"/>
    <col min="8191" max="8191" width="41.28515625" style="11" customWidth="1"/>
    <col min="8192" max="8192" width="7.140625" style="11" customWidth="1"/>
    <col min="8193" max="8193" width="11.42578125" style="11" customWidth="1"/>
    <col min="8194" max="8194" width="11.28515625" style="11" customWidth="1"/>
    <col min="8195" max="8195" width="11.5703125" style="11" customWidth="1"/>
    <col min="8196" max="8446" width="9.140625" style="11"/>
    <col min="8447" max="8447" width="41.28515625" style="11" customWidth="1"/>
    <col min="8448" max="8448" width="7.140625" style="11" customWidth="1"/>
    <col min="8449" max="8449" width="11.42578125" style="11" customWidth="1"/>
    <col min="8450" max="8450" width="11.28515625" style="11" customWidth="1"/>
    <col min="8451" max="8451" width="11.5703125" style="11" customWidth="1"/>
    <col min="8452" max="8702" width="9.140625" style="11"/>
    <col min="8703" max="8703" width="41.28515625" style="11" customWidth="1"/>
    <col min="8704" max="8704" width="7.140625" style="11" customWidth="1"/>
    <col min="8705" max="8705" width="11.42578125" style="11" customWidth="1"/>
    <col min="8706" max="8706" width="11.28515625" style="11" customWidth="1"/>
    <col min="8707" max="8707" width="11.5703125" style="11" customWidth="1"/>
    <col min="8708" max="8958" width="9.140625" style="11"/>
    <col min="8959" max="8959" width="41.28515625" style="11" customWidth="1"/>
    <col min="8960" max="8960" width="7.140625" style="11" customWidth="1"/>
    <col min="8961" max="8961" width="11.42578125" style="11" customWidth="1"/>
    <col min="8962" max="8962" width="11.28515625" style="11" customWidth="1"/>
    <col min="8963" max="8963" width="11.5703125" style="11" customWidth="1"/>
    <col min="8964" max="9214" width="9.140625" style="11"/>
    <col min="9215" max="9215" width="41.28515625" style="11" customWidth="1"/>
    <col min="9216" max="9216" width="7.140625" style="11" customWidth="1"/>
    <col min="9217" max="9217" width="11.42578125" style="11" customWidth="1"/>
    <col min="9218" max="9218" width="11.28515625" style="11" customWidth="1"/>
    <col min="9219" max="9219" width="11.5703125" style="11" customWidth="1"/>
    <col min="9220" max="9470" width="9.140625" style="11"/>
    <col min="9471" max="9471" width="41.28515625" style="11" customWidth="1"/>
    <col min="9472" max="9472" width="7.140625" style="11" customWidth="1"/>
    <col min="9473" max="9473" width="11.42578125" style="11" customWidth="1"/>
    <col min="9474" max="9474" width="11.28515625" style="11" customWidth="1"/>
    <col min="9475" max="9475" width="11.5703125" style="11" customWidth="1"/>
    <col min="9476" max="9726" width="9.140625" style="11"/>
    <col min="9727" max="9727" width="41.28515625" style="11" customWidth="1"/>
    <col min="9728" max="9728" width="7.140625" style="11" customWidth="1"/>
    <col min="9729" max="9729" width="11.42578125" style="11" customWidth="1"/>
    <col min="9730" max="9730" width="11.28515625" style="11" customWidth="1"/>
    <col min="9731" max="9731" width="11.5703125" style="11" customWidth="1"/>
    <col min="9732" max="9982" width="9.140625" style="11"/>
    <col min="9983" max="9983" width="41.28515625" style="11" customWidth="1"/>
    <col min="9984" max="9984" width="7.140625" style="11" customWidth="1"/>
    <col min="9985" max="9985" width="11.42578125" style="11" customWidth="1"/>
    <col min="9986" max="9986" width="11.28515625" style="11" customWidth="1"/>
    <col min="9987" max="9987" width="11.5703125" style="11" customWidth="1"/>
    <col min="9988" max="10238" width="9.140625" style="11"/>
    <col min="10239" max="10239" width="41.28515625" style="11" customWidth="1"/>
    <col min="10240" max="10240" width="7.140625" style="11" customWidth="1"/>
    <col min="10241" max="10241" width="11.42578125" style="11" customWidth="1"/>
    <col min="10242" max="10242" width="11.28515625" style="11" customWidth="1"/>
    <col min="10243" max="10243" width="11.5703125" style="11" customWidth="1"/>
    <col min="10244" max="10494" width="9.140625" style="11"/>
    <col min="10495" max="10495" width="41.28515625" style="11" customWidth="1"/>
    <col min="10496" max="10496" width="7.140625" style="11" customWidth="1"/>
    <col min="10497" max="10497" width="11.42578125" style="11" customWidth="1"/>
    <col min="10498" max="10498" width="11.28515625" style="11" customWidth="1"/>
    <col min="10499" max="10499" width="11.5703125" style="11" customWidth="1"/>
    <col min="10500" max="10750" width="9.140625" style="11"/>
    <col min="10751" max="10751" width="41.28515625" style="11" customWidth="1"/>
    <col min="10752" max="10752" width="7.140625" style="11" customWidth="1"/>
    <col min="10753" max="10753" width="11.42578125" style="11" customWidth="1"/>
    <col min="10754" max="10754" width="11.28515625" style="11" customWidth="1"/>
    <col min="10755" max="10755" width="11.5703125" style="11" customWidth="1"/>
    <col min="10756" max="11006" width="9.140625" style="11"/>
    <col min="11007" max="11007" width="41.28515625" style="11" customWidth="1"/>
    <col min="11008" max="11008" width="7.140625" style="11" customWidth="1"/>
    <col min="11009" max="11009" width="11.42578125" style="11" customWidth="1"/>
    <col min="11010" max="11010" width="11.28515625" style="11" customWidth="1"/>
    <col min="11011" max="11011" width="11.5703125" style="11" customWidth="1"/>
    <col min="11012" max="11262" width="9.140625" style="11"/>
    <col min="11263" max="11263" width="41.28515625" style="11" customWidth="1"/>
    <col min="11264" max="11264" width="7.140625" style="11" customWidth="1"/>
    <col min="11265" max="11265" width="11.42578125" style="11" customWidth="1"/>
    <col min="11266" max="11266" width="11.28515625" style="11" customWidth="1"/>
    <col min="11267" max="11267" width="11.5703125" style="11" customWidth="1"/>
    <col min="11268" max="11518" width="9.140625" style="11"/>
    <col min="11519" max="11519" width="41.28515625" style="11" customWidth="1"/>
    <col min="11520" max="11520" width="7.140625" style="11" customWidth="1"/>
    <col min="11521" max="11521" width="11.42578125" style="11" customWidth="1"/>
    <col min="11522" max="11522" width="11.28515625" style="11" customWidth="1"/>
    <col min="11523" max="11523" width="11.5703125" style="11" customWidth="1"/>
    <col min="11524" max="11774" width="9.140625" style="11"/>
    <col min="11775" max="11775" width="41.28515625" style="11" customWidth="1"/>
    <col min="11776" max="11776" width="7.140625" style="11" customWidth="1"/>
    <col min="11777" max="11777" width="11.42578125" style="11" customWidth="1"/>
    <col min="11778" max="11778" width="11.28515625" style="11" customWidth="1"/>
    <col min="11779" max="11779" width="11.5703125" style="11" customWidth="1"/>
    <col min="11780" max="12030" width="9.140625" style="11"/>
    <col min="12031" max="12031" width="41.28515625" style="11" customWidth="1"/>
    <col min="12032" max="12032" width="7.140625" style="11" customWidth="1"/>
    <col min="12033" max="12033" width="11.42578125" style="11" customWidth="1"/>
    <col min="12034" max="12034" width="11.28515625" style="11" customWidth="1"/>
    <col min="12035" max="12035" width="11.5703125" style="11" customWidth="1"/>
    <col min="12036" max="12286" width="9.140625" style="11"/>
    <col min="12287" max="12287" width="41.28515625" style="11" customWidth="1"/>
    <col min="12288" max="12288" width="7.140625" style="11" customWidth="1"/>
    <col min="12289" max="12289" width="11.42578125" style="11" customWidth="1"/>
    <col min="12290" max="12290" width="11.28515625" style="11" customWidth="1"/>
    <col min="12291" max="12291" width="11.5703125" style="11" customWidth="1"/>
    <col min="12292" max="12542" width="9.140625" style="11"/>
    <col min="12543" max="12543" width="41.28515625" style="11" customWidth="1"/>
    <col min="12544" max="12544" width="7.140625" style="11" customWidth="1"/>
    <col min="12545" max="12545" width="11.42578125" style="11" customWidth="1"/>
    <col min="12546" max="12546" width="11.28515625" style="11" customWidth="1"/>
    <col min="12547" max="12547" width="11.5703125" style="11" customWidth="1"/>
    <col min="12548" max="12798" width="9.140625" style="11"/>
    <col min="12799" max="12799" width="41.28515625" style="11" customWidth="1"/>
    <col min="12800" max="12800" width="7.140625" style="11" customWidth="1"/>
    <col min="12801" max="12801" width="11.42578125" style="11" customWidth="1"/>
    <col min="12802" max="12802" width="11.28515625" style="11" customWidth="1"/>
    <col min="12803" max="12803" width="11.5703125" style="11" customWidth="1"/>
    <col min="12804" max="13054" width="9.140625" style="11"/>
    <col min="13055" max="13055" width="41.28515625" style="11" customWidth="1"/>
    <col min="13056" max="13056" width="7.140625" style="11" customWidth="1"/>
    <col min="13057" max="13057" width="11.42578125" style="11" customWidth="1"/>
    <col min="13058" max="13058" width="11.28515625" style="11" customWidth="1"/>
    <col min="13059" max="13059" width="11.5703125" style="11" customWidth="1"/>
    <col min="13060" max="13310" width="9.140625" style="11"/>
    <col min="13311" max="13311" width="41.28515625" style="11" customWidth="1"/>
    <col min="13312" max="13312" width="7.140625" style="11" customWidth="1"/>
    <col min="13313" max="13313" width="11.42578125" style="11" customWidth="1"/>
    <col min="13314" max="13314" width="11.28515625" style="11" customWidth="1"/>
    <col min="13315" max="13315" width="11.5703125" style="11" customWidth="1"/>
    <col min="13316" max="13566" width="9.140625" style="11"/>
    <col min="13567" max="13567" width="41.28515625" style="11" customWidth="1"/>
    <col min="13568" max="13568" width="7.140625" style="11" customWidth="1"/>
    <col min="13569" max="13569" width="11.42578125" style="11" customWidth="1"/>
    <col min="13570" max="13570" width="11.28515625" style="11" customWidth="1"/>
    <col min="13571" max="13571" width="11.5703125" style="11" customWidth="1"/>
    <col min="13572" max="13822" width="9.140625" style="11"/>
    <col min="13823" max="13823" width="41.28515625" style="11" customWidth="1"/>
    <col min="13824" max="13824" width="7.140625" style="11" customWidth="1"/>
    <col min="13825" max="13825" width="11.42578125" style="11" customWidth="1"/>
    <col min="13826" max="13826" width="11.28515625" style="11" customWidth="1"/>
    <col min="13827" max="13827" width="11.5703125" style="11" customWidth="1"/>
    <col min="13828" max="14078" width="9.140625" style="11"/>
    <col min="14079" max="14079" width="41.28515625" style="11" customWidth="1"/>
    <col min="14080" max="14080" width="7.140625" style="11" customWidth="1"/>
    <col min="14081" max="14081" width="11.42578125" style="11" customWidth="1"/>
    <col min="14082" max="14082" width="11.28515625" style="11" customWidth="1"/>
    <col min="14083" max="14083" width="11.5703125" style="11" customWidth="1"/>
    <col min="14084" max="14334" width="9.140625" style="11"/>
    <col min="14335" max="14335" width="41.28515625" style="11" customWidth="1"/>
    <col min="14336" max="14336" width="7.140625" style="11" customWidth="1"/>
    <col min="14337" max="14337" width="11.42578125" style="11" customWidth="1"/>
    <col min="14338" max="14338" width="11.28515625" style="11" customWidth="1"/>
    <col min="14339" max="14339" width="11.5703125" style="11" customWidth="1"/>
    <col min="14340" max="14590" width="9.140625" style="11"/>
    <col min="14591" max="14591" width="41.28515625" style="11" customWidth="1"/>
    <col min="14592" max="14592" width="7.140625" style="11" customWidth="1"/>
    <col min="14593" max="14593" width="11.42578125" style="11" customWidth="1"/>
    <col min="14594" max="14594" width="11.28515625" style="11" customWidth="1"/>
    <col min="14595" max="14595" width="11.5703125" style="11" customWidth="1"/>
    <col min="14596" max="14846" width="9.140625" style="11"/>
    <col min="14847" max="14847" width="41.28515625" style="11" customWidth="1"/>
    <col min="14848" max="14848" width="7.140625" style="11" customWidth="1"/>
    <col min="14849" max="14849" width="11.42578125" style="11" customWidth="1"/>
    <col min="14850" max="14850" width="11.28515625" style="11" customWidth="1"/>
    <col min="14851" max="14851" width="11.5703125" style="11" customWidth="1"/>
    <col min="14852" max="15102" width="9.140625" style="11"/>
    <col min="15103" max="15103" width="41.28515625" style="11" customWidth="1"/>
    <col min="15104" max="15104" width="7.140625" style="11" customWidth="1"/>
    <col min="15105" max="15105" width="11.42578125" style="11" customWidth="1"/>
    <col min="15106" max="15106" width="11.28515625" style="11" customWidth="1"/>
    <col min="15107" max="15107" width="11.5703125" style="11" customWidth="1"/>
    <col min="15108" max="15358" width="9.140625" style="11"/>
    <col min="15359" max="15359" width="41.28515625" style="11" customWidth="1"/>
    <col min="15360" max="15360" width="7.140625" style="11" customWidth="1"/>
    <col min="15361" max="15361" width="11.42578125" style="11" customWidth="1"/>
    <col min="15362" max="15362" width="11.28515625" style="11" customWidth="1"/>
    <col min="15363" max="15363" width="11.5703125" style="11" customWidth="1"/>
    <col min="15364" max="15614" width="9.140625" style="11"/>
    <col min="15615" max="15615" width="41.28515625" style="11" customWidth="1"/>
    <col min="15616" max="15616" width="7.140625" style="11" customWidth="1"/>
    <col min="15617" max="15617" width="11.42578125" style="11" customWidth="1"/>
    <col min="15618" max="15618" width="11.28515625" style="11" customWidth="1"/>
    <col min="15619" max="15619" width="11.5703125" style="11" customWidth="1"/>
    <col min="15620" max="15870" width="9.140625" style="11"/>
    <col min="15871" max="15871" width="41.28515625" style="11" customWidth="1"/>
    <col min="15872" max="15872" width="7.140625" style="11" customWidth="1"/>
    <col min="15873" max="15873" width="11.42578125" style="11" customWidth="1"/>
    <col min="15874" max="15874" width="11.28515625" style="11" customWidth="1"/>
    <col min="15875" max="15875" width="11.5703125" style="11" customWidth="1"/>
    <col min="15876" max="16126" width="9.140625" style="11"/>
    <col min="16127" max="16127" width="41.28515625" style="11" customWidth="1"/>
    <col min="16128" max="16128" width="7.140625" style="11" customWidth="1"/>
    <col min="16129" max="16129" width="11.42578125" style="11" customWidth="1"/>
    <col min="16130" max="16130" width="11.28515625" style="11" customWidth="1"/>
    <col min="16131" max="16131" width="11.5703125" style="11" customWidth="1"/>
    <col min="16132" max="16384" width="9.140625" style="11"/>
  </cols>
  <sheetData>
    <row r="1" spans="1:6" ht="15.75">
      <c r="A1" s="153"/>
      <c r="B1" s="153"/>
      <c r="C1" s="155"/>
      <c r="D1" s="379"/>
      <c r="E1" s="379" t="s">
        <v>257</v>
      </c>
      <c r="F1" s="534"/>
    </row>
    <row r="2" spans="1:6" ht="15.75">
      <c r="A2" s="153" t="s">
        <v>364</v>
      </c>
      <c r="B2" s="154"/>
      <c r="C2" s="155"/>
      <c r="D2" s="475"/>
      <c r="E2" s="475"/>
    </row>
    <row r="3" spans="1:6" ht="12.75">
      <c r="A3" s="677" t="s">
        <v>241</v>
      </c>
      <c r="B3" s="677"/>
      <c r="C3" s="677"/>
      <c r="D3" s="155"/>
      <c r="E3" s="155"/>
    </row>
    <row r="4" spans="1:6" ht="13.5">
      <c r="A4" s="678" t="s">
        <v>363</v>
      </c>
      <c r="B4" s="678"/>
      <c r="C4" s="678"/>
      <c r="D4" s="155"/>
      <c r="E4" s="155"/>
    </row>
    <row r="5" spans="1:6" ht="12.75" customHeight="1" thickBot="1">
      <c r="A5" s="679"/>
      <c r="B5" s="679"/>
      <c r="C5" s="679"/>
    </row>
    <row r="6" spans="1:6" ht="39.75" customHeight="1" thickBot="1">
      <c r="A6" s="172" t="s">
        <v>74</v>
      </c>
      <c r="B6" s="173" t="s">
        <v>0</v>
      </c>
      <c r="C6" s="172" t="s">
        <v>365</v>
      </c>
      <c r="D6" s="481" t="s">
        <v>366</v>
      </c>
      <c r="E6" s="481" t="s">
        <v>367</v>
      </c>
      <c r="F6" s="536" t="s">
        <v>265</v>
      </c>
    </row>
    <row r="7" spans="1:6" ht="18" customHeight="1" thickBot="1">
      <c r="A7" s="174">
        <v>1</v>
      </c>
      <c r="B7" s="175">
        <v>2</v>
      </c>
      <c r="C7" s="501">
        <v>3</v>
      </c>
      <c r="D7" s="482">
        <v>4</v>
      </c>
      <c r="E7" s="483">
        <v>5</v>
      </c>
      <c r="F7" s="537">
        <v>6</v>
      </c>
    </row>
    <row r="8" spans="1:6" ht="15.75" customHeight="1" thickBot="1">
      <c r="A8" s="675" t="s">
        <v>75</v>
      </c>
      <c r="B8" s="676"/>
      <c r="C8" s="673"/>
      <c r="D8" s="673"/>
      <c r="E8" s="673"/>
      <c r="F8" s="674"/>
    </row>
    <row r="9" spans="1:6" ht="12.75">
      <c r="A9" s="85" t="s">
        <v>76</v>
      </c>
      <c r="B9" s="203"/>
      <c r="C9" s="502"/>
      <c r="D9" s="502"/>
      <c r="E9" s="493"/>
      <c r="F9" s="538"/>
    </row>
    <row r="10" spans="1:6" ht="12.75">
      <c r="A10" s="86" t="s">
        <v>77</v>
      </c>
      <c r="B10" s="204" t="s">
        <v>78</v>
      </c>
      <c r="C10" s="484">
        <f>C11+C12+C13</f>
        <v>32268</v>
      </c>
      <c r="D10" s="484">
        <f>D11+D12+D13</f>
        <v>40668</v>
      </c>
      <c r="E10" s="484">
        <f>E11+E12+E13</f>
        <v>49536</v>
      </c>
      <c r="F10" s="539">
        <f>AVERAGE(E10/D10%)</f>
        <v>121.80584243139569</v>
      </c>
    </row>
    <row r="11" spans="1:6" ht="15" customHeight="1">
      <c r="A11" s="87" t="s">
        <v>219</v>
      </c>
      <c r="B11" s="205" t="s">
        <v>80</v>
      </c>
      <c r="C11" s="485"/>
      <c r="D11" s="485">
        <v>2375</v>
      </c>
      <c r="E11" s="486">
        <v>2375</v>
      </c>
      <c r="F11" s="539"/>
    </row>
    <row r="12" spans="1:6" ht="12.75">
      <c r="A12" s="24" t="s">
        <v>81</v>
      </c>
      <c r="B12" s="205" t="s">
        <v>82</v>
      </c>
      <c r="C12" s="487">
        <v>6880</v>
      </c>
      <c r="D12" s="487">
        <v>12555</v>
      </c>
      <c r="E12" s="488">
        <v>12555</v>
      </c>
      <c r="F12" s="539">
        <f t="shared" ref="F12:F19" si="0">AVERAGE(E12/D12%)</f>
        <v>100</v>
      </c>
    </row>
    <row r="13" spans="1:6" s="375" customFormat="1" ht="12.75">
      <c r="A13" s="24" t="s">
        <v>83</v>
      </c>
      <c r="B13" s="205" t="s">
        <v>84</v>
      </c>
      <c r="C13" s="487">
        <v>25388</v>
      </c>
      <c r="D13" s="487">
        <v>25738</v>
      </c>
      <c r="E13" s="488">
        <v>34606</v>
      </c>
      <c r="F13" s="539">
        <f t="shared" si="0"/>
        <v>134.45489159996893</v>
      </c>
    </row>
    <row r="14" spans="1:6" ht="12.75">
      <c r="A14" s="88" t="s">
        <v>85</v>
      </c>
      <c r="B14" s="206" t="s">
        <v>86</v>
      </c>
      <c r="C14" s="489">
        <v>0</v>
      </c>
      <c r="D14" s="489">
        <v>426452</v>
      </c>
      <c r="E14" s="489">
        <v>426452</v>
      </c>
      <c r="F14" s="539">
        <f t="shared" si="0"/>
        <v>99.999999999999986</v>
      </c>
    </row>
    <row r="15" spans="1:6" ht="12.75">
      <c r="A15" s="24" t="s">
        <v>154</v>
      </c>
      <c r="B15" s="205" t="s">
        <v>155</v>
      </c>
      <c r="C15" s="490"/>
      <c r="D15" s="490">
        <v>426452</v>
      </c>
      <c r="E15" s="488">
        <v>426452</v>
      </c>
      <c r="F15" s="539">
        <f t="shared" si="0"/>
        <v>99.999999999999986</v>
      </c>
    </row>
    <row r="16" spans="1:6" ht="14.25" customHeight="1">
      <c r="A16" s="193" t="s">
        <v>89</v>
      </c>
      <c r="B16" s="207" t="s">
        <v>90</v>
      </c>
      <c r="C16" s="489">
        <v>-982</v>
      </c>
      <c r="D16" s="489">
        <v>-962</v>
      </c>
      <c r="E16" s="489">
        <v>-1012</v>
      </c>
      <c r="F16" s="539">
        <f t="shared" si="0"/>
        <v>105.19750519750521</v>
      </c>
    </row>
    <row r="17" spans="1:8" ht="14.25" customHeight="1">
      <c r="A17" s="94" t="s">
        <v>288</v>
      </c>
      <c r="B17" s="208" t="s">
        <v>93</v>
      </c>
      <c r="C17" s="489"/>
      <c r="D17" s="489">
        <v>800</v>
      </c>
      <c r="E17" s="489">
        <v>800</v>
      </c>
      <c r="F17" s="539">
        <f t="shared" si="0"/>
        <v>100</v>
      </c>
    </row>
    <row r="18" spans="1:8" ht="14.25" customHeight="1">
      <c r="A18" s="211" t="s">
        <v>294</v>
      </c>
      <c r="B18" s="209" t="s">
        <v>289</v>
      </c>
      <c r="C18" s="489"/>
      <c r="D18" s="489"/>
      <c r="E18" s="489"/>
      <c r="F18" s="539"/>
    </row>
    <row r="19" spans="1:8" ht="27" customHeight="1" thickBot="1">
      <c r="A19" s="202" t="s">
        <v>280</v>
      </c>
      <c r="B19" s="210"/>
      <c r="C19" s="491">
        <f>SUM(C10+C14+C16+C17+C18)</f>
        <v>31286</v>
      </c>
      <c r="D19" s="491">
        <f t="shared" ref="D19:E19" si="1">SUM(D10+D14+D16+D17+D18)</f>
        <v>466958</v>
      </c>
      <c r="E19" s="491">
        <f t="shared" si="1"/>
        <v>475776</v>
      </c>
      <c r="F19" s="539">
        <f t="shared" si="0"/>
        <v>101.88839253209068</v>
      </c>
    </row>
    <row r="20" spans="1:8" s="375" customFormat="1" ht="21.75" hidden="1" customHeight="1">
      <c r="A20" s="194" t="s">
        <v>220</v>
      </c>
      <c r="B20" s="195" t="s">
        <v>91</v>
      </c>
      <c r="C20" s="503">
        <v>-615</v>
      </c>
      <c r="F20" s="540"/>
    </row>
    <row r="21" spans="1:8" ht="12.75" hidden="1" thickBot="1">
      <c r="A21" s="89" t="s">
        <v>92</v>
      </c>
      <c r="B21" s="177" t="s">
        <v>93</v>
      </c>
      <c r="C21" s="504"/>
    </row>
    <row r="22" spans="1:8" ht="12.75" hidden="1" thickBot="1">
      <c r="A22" s="89" t="s">
        <v>94</v>
      </c>
      <c r="B22" s="177" t="s">
        <v>95</v>
      </c>
      <c r="C22" s="489">
        <f>C23+C24+C25+C26+C27</f>
        <v>9680232</v>
      </c>
    </row>
    <row r="23" spans="1:8" ht="12.75" hidden="1" thickBot="1">
      <c r="A23" s="24" t="s">
        <v>96</v>
      </c>
      <c r="B23" s="176" t="s">
        <v>97</v>
      </c>
      <c r="C23" s="503">
        <v>9682311</v>
      </c>
    </row>
    <row r="24" spans="1:8" ht="12.75" hidden="1" thickBot="1">
      <c r="A24" s="24" t="s">
        <v>98</v>
      </c>
      <c r="B24" s="176" t="s">
        <v>99</v>
      </c>
      <c r="C24" s="503"/>
    </row>
    <row r="25" spans="1:8" ht="12.75" hidden="1" thickBot="1">
      <c r="A25" s="24" t="s">
        <v>281</v>
      </c>
      <c r="B25" s="176" t="s">
        <v>100</v>
      </c>
      <c r="C25" s="503"/>
    </row>
    <row r="26" spans="1:8" ht="12.75" hidden="1" thickBot="1">
      <c r="A26" s="24" t="s">
        <v>281</v>
      </c>
      <c r="B26" s="176" t="s">
        <v>101</v>
      </c>
      <c r="C26" s="503"/>
    </row>
    <row r="27" spans="1:8" ht="12.75" hidden="1" thickBot="1">
      <c r="A27" s="24" t="s">
        <v>224</v>
      </c>
      <c r="B27" s="176" t="s">
        <v>102</v>
      </c>
      <c r="C27" s="505">
        <v>-2079</v>
      </c>
    </row>
    <row r="28" spans="1:8" ht="12.75" hidden="1" thickBot="1">
      <c r="A28" s="89" t="s">
        <v>196</v>
      </c>
      <c r="B28" s="177" t="s">
        <v>103</v>
      </c>
      <c r="C28" s="489">
        <v>-898</v>
      </c>
      <c r="H28" s="375"/>
    </row>
    <row r="29" spans="1:8" ht="25.5" hidden="1" customHeight="1">
      <c r="A29" s="90" t="s">
        <v>225</v>
      </c>
      <c r="B29" s="177" t="s">
        <v>178</v>
      </c>
      <c r="C29" s="504"/>
      <c r="H29" s="375"/>
    </row>
    <row r="30" spans="1:8" ht="24.75" hidden="1" thickBot="1">
      <c r="A30" s="90" t="s">
        <v>226</v>
      </c>
      <c r="B30" s="177" t="s">
        <v>179</v>
      </c>
      <c r="C30" s="504"/>
      <c r="H30" s="375"/>
    </row>
    <row r="31" spans="1:8" ht="24.75" hidden="1" thickBot="1">
      <c r="A31" s="90" t="s">
        <v>231</v>
      </c>
      <c r="B31" s="177" t="s">
        <v>104</v>
      </c>
      <c r="C31" s="504">
        <v>-110004</v>
      </c>
      <c r="H31" s="375"/>
    </row>
    <row r="32" spans="1:8" ht="13.5" hidden="1" thickBot="1">
      <c r="A32" s="91" t="s">
        <v>105</v>
      </c>
      <c r="B32" s="178" t="s">
        <v>106</v>
      </c>
      <c r="C32" s="506">
        <v>-707</v>
      </c>
      <c r="H32" s="375"/>
    </row>
    <row r="33" spans="1:8" ht="13.5" hidden="1" thickBot="1">
      <c r="A33" s="92" t="s">
        <v>107</v>
      </c>
      <c r="B33" s="178" t="s">
        <v>108</v>
      </c>
      <c r="C33" s="507">
        <v>2138983</v>
      </c>
      <c r="H33" s="375"/>
    </row>
    <row r="34" spans="1:8" ht="15.75" customHeight="1" thickBot="1">
      <c r="A34" s="672" t="s">
        <v>109</v>
      </c>
      <c r="B34" s="673"/>
      <c r="C34" s="673"/>
      <c r="D34" s="673"/>
      <c r="E34" s="673"/>
      <c r="F34" s="674"/>
    </row>
    <row r="35" spans="1:8" ht="12.75">
      <c r="A35" s="187" t="s">
        <v>110</v>
      </c>
      <c r="B35" s="188" t="s">
        <v>111</v>
      </c>
      <c r="C35" s="502">
        <v>9000</v>
      </c>
      <c r="D35" s="492">
        <v>9000</v>
      </c>
      <c r="E35" s="493">
        <v>10740</v>
      </c>
      <c r="F35" s="538">
        <f>AVERAGE(E35/D35%)</f>
        <v>119.33333333333333</v>
      </c>
      <c r="H35" s="508"/>
    </row>
    <row r="36" spans="1:8" ht="12.75">
      <c r="A36" s="94" t="s">
        <v>112</v>
      </c>
      <c r="B36" s="179" t="s">
        <v>113</v>
      </c>
      <c r="C36" s="484">
        <f>C37+C38+C39+C40</f>
        <v>1077000</v>
      </c>
      <c r="D36" s="494">
        <f t="shared" ref="D36:E36" si="2">D37+D38+D39+D40</f>
        <v>1077000</v>
      </c>
      <c r="E36" s="484">
        <f t="shared" si="2"/>
        <v>1164635</v>
      </c>
      <c r="F36" s="539">
        <f t="shared" ref="F36:F77" si="3">AVERAGE(E36/D36%)</f>
        <v>108.13695450324977</v>
      </c>
      <c r="H36" s="508"/>
    </row>
    <row r="37" spans="1:8" ht="12.75">
      <c r="A37" s="95" t="s">
        <v>114</v>
      </c>
      <c r="B37" s="176" t="s">
        <v>115</v>
      </c>
      <c r="C37" s="509">
        <v>175000</v>
      </c>
      <c r="D37" s="495">
        <v>175000</v>
      </c>
      <c r="E37" s="496">
        <v>181498</v>
      </c>
      <c r="F37" s="539">
        <f t="shared" si="3"/>
        <v>103.71314285714286</v>
      </c>
      <c r="H37" s="510"/>
    </row>
    <row r="38" spans="1:8" ht="14.25" customHeight="1">
      <c r="A38" s="95" t="s">
        <v>116</v>
      </c>
      <c r="B38" s="176" t="s">
        <v>117</v>
      </c>
      <c r="C38" s="509">
        <v>710000</v>
      </c>
      <c r="D38" s="495">
        <v>710000</v>
      </c>
      <c r="E38" s="496">
        <v>735625</v>
      </c>
      <c r="F38" s="539">
        <f t="shared" si="3"/>
        <v>103.60915492957747</v>
      </c>
      <c r="H38" s="510"/>
    </row>
    <row r="39" spans="1:8" ht="12.75">
      <c r="A39" s="95" t="s">
        <v>221</v>
      </c>
      <c r="B39" s="176" t="s">
        <v>118</v>
      </c>
      <c r="C39" s="509">
        <v>180000</v>
      </c>
      <c r="D39" s="495">
        <v>180000</v>
      </c>
      <c r="E39" s="496">
        <v>237385</v>
      </c>
      <c r="F39" s="539">
        <f t="shared" si="3"/>
        <v>131.88055555555556</v>
      </c>
      <c r="H39" s="510"/>
    </row>
    <row r="40" spans="1:8" ht="12.75">
      <c r="A40" s="95" t="s">
        <v>119</v>
      </c>
      <c r="B40" s="176" t="s">
        <v>120</v>
      </c>
      <c r="C40" s="509">
        <v>12000</v>
      </c>
      <c r="D40" s="495">
        <v>12000</v>
      </c>
      <c r="E40" s="496">
        <v>10127</v>
      </c>
      <c r="F40" s="539">
        <f t="shared" si="3"/>
        <v>84.391666666666666</v>
      </c>
      <c r="H40" s="510"/>
    </row>
    <row r="41" spans="1:8" ht="12.75">
      <c r="A41" s="94" t="s">
        <v>121</v>
      </c>
      <c r="B41" s="179" t="s">
        <v>122</v>
      </c>
      <c r="C41" s="484"/>
      <c r="D41" s="495"/>
      <c r="E41" s="496"/>
      <c r="F41" s="539"/>
      <c r="H41" s="508"/>
    </row>
    <row r="42" spans="1:8" ht="12.75">
      <c r="A42" s="26" t="s">
        <v>123</v>
      </c>
      <c r="B42" s="179" t="s">
        <v>124</v>
      </c>
      <c r="C42" s="484">
        <f>C35+C36+C41</f>
        <v>1086000</v>
      </c>
      <c r="D42" s="494">
        <f t="shared" ref="D42:E42" si="4">D35+D36+D41</f>
        <v>1086000</v>
      </c>
      <c r="E42" s="484">
        <f t="shared" si="4"/>
        <v>1175375</v>
      </c>
      <c r="F42" s="539">
        <f t="shared" si="3"/>
        <v>108.22974217311234</v>
      </c>
      <c r="H42" s="510"/>
    </row>
    <row r="43" spans="1:8" ht="12.75">
      <c r="A43" s="94" t="s">
        <v>77</v>
      </c>
      <c r="B43" s="179" t="s">
        <v>78</v>
      </c>
      <c r="C43" s="484">
        <f>C44+C45+C46+C47+C48</f>
        <v>1196664</v>
      </c>
      <c r="D43" s="497">
        <f t="shared" ref="D43:E43" si="5">D44+D45+D46+D47+D48</f>
        <v>1196664</v>
      </c>
      <c r="E43" s="484">
        <f t="shared" si="5"/>
        <v>1238133</v>
      </c>
      <c r="F43" s="539">
        <f t="shared" si="3"/>
        <v>103.46538376687191</v>
      </c>
      <c r="H43" s="508"/>
    </row>
    <row r="44" spans="1:8" ht="14.25" customHeight="1">
      <c r="A44" s="87" t="s">
        <v>79</v>
      </c>
      <c r="B44" s="176" t="s">
        <v>80</v>
      </c>
      <c r="C44" s="511">
        <v>260584</v>
      </c>
      <c r="D44" s="498">
        <v>260584</v>
      </c>
      <c r="E44" s="499">
        <v>253269</v>
      </c>
      <c r="F44" s="539">
        <f t="shared" si="3"/>
        <v>97.192843766309508</v>
      </c>
      <c r="H44" s="510"/>
    </row>
    <row r="45" spans="1:8" ht="12.75">
      <c r="A45" s="24" t="s">
        <v>125</v>
      </c>
      <c r="B45" s="176" t="s">
        <v>82</v>
      </c>
      <c r="C45" s="511">
        <v>99761</v>
      </c>
      <c r="D45" s="498">
        <v>99761</v>
      </c>
      <c r="E45" s="499">
        <v>97020</v>
      </c>
      <c r="F45" s="539">
        <f t="shared" si="3"/>
        <v>97.252433315624344</v>
      </c>
      <c r="H45" s="510"/>
    </row>
    <row r="46" spans="1:8" ht="12.75">
      <c r="A46" s="24" t="s">
        <v>222</v>
      </c>
      <c r="B46" s="176" t="s">
        <v>84</v>
      </c>
      <c r="C46" s="511">
        <v>835019</v>
      </c>
      <c r="D46" s="498">
        <v>835019</v>
      </c>
      <c r="E46" s="499">
        <v>886539</v>
      </c>
      <c r="F46" s="539">
        <f t="shared" si="3"/>
        <v>106.16991948686197</v>
      </c>
      <c r="H46" s="510"/>
    </row>
    <row r="47" spans="1:8" ht="12.75">
      <c r="A47" s="95" t="s">
        <v>126</v>
      </c>
      <c r="B47" s="176" t="s">
        <v>127</v>
      </c>
      <c r="C47" s="511">
        <v>1300</v>
      </c>
      <c r="D47" s="498">
        <v>1300</v>
      </c>
      <c r="E47" s="499">
        <v>1305</v>
      </c>
      <c r="F47" s="539">
        <f t="shared" si="3"/>
        <v>100.38461538461539</v>
      </c>
      <c r="H47" s="510"/>
    </row>
    <row r="48" spans="1:8" ht="12.75">
      <c r="A48" s="95" t="s">
        <v>128</v>
      </c>
      <c r="B48" s="176" t="s">
        <v>129</v>
      </c>
      <c r="C48" s="509"/>
      <c r="D48" s="500"/>
      <c r="E48" s="496"/>
      <c r="F48" s="539"/>
      <c r="H48" s="510"/>
    </row>
    <row r="49" spans="1:8" ht="12.75">
      <c r="A49" s="94" t="s">
        <v>130</v>
      </c>
      <c r="B49" s="179" t="s">
        <v>131</v>
      </c>
      <c r="C49" s="484">
        <f>C58+C57+C56+C55+C54+C53+C52+C51+C50</f>
        <v>810069</v>
      </c>
      <c r="D49" s="494">
        <f t="shared" ref="D49:E49" si="6">D58+D57+D56+D55+D54+D53+D52+D51+D50</f>
        <v>810069</v>
      </c>
      <c r="E49" s="484">
        <f t="shared" si="6"/>
        <v>898800</v>
      </c>
      <c r="F49" s="539">
        <f t="shared" si="3"/>
        <v>110.95351136755018</v>
      </c>
      <c r="H49" s="508"/>
    </row>
    <row r="50" spans="1:8" ht="12.75">
      <c r="A50" s="95" t="s">
        <v>132</v>
      </c>
      <c r="B50" s="176" t="s">
        <v>133</v>
      </c>
      <c r="C50" s="512">
        <v>95000</v>
      </c>
      <c r="D50" s="495">
        <v>95000</v>
      </c>
      <c r="E50" s="496">
        <v>100467</v>
      </c>
      <c r="F50" s="539">
        <f t="shared" si="3"/>
        <v>105.75473684210526</v>
      </c>
      <c r="H50" s="510"/>
    </row>
    <row r="51" spans="1:8" ht="12.75">
      <c r="A51" s="95" t="s">
        <v>134</v>
      </c>
      <c r="B51" s="176" t="s">
        <v>135</v>
      </c>
      <c r="C51" s="512">
        <v>22000</v>
      </c>
      <c r="D51" s="495">
        <v>22000</v>
      </c>
      <c r="E51" s="496">
        <v>24333</v>
      </c>
      <c r="F51" s="539">
        <f t="shared" si="3"/>
        <v>110.60454545454546</v>
      </c>
      <c r="H51" s="510"/>
    </row>
    <row r="52" spans="1:8" ht="12.75">
      <c r="A52" s="96" t="s">
        <v>136</v>
      </c>
      <c r="B52" s="176" t="s">
        <v>137</v>
      </c>
      <c r="C52" s="512"/>
      <c r="D52" s="495"/>
      <c r="E52" s="496"/>
      <c r="F52" s="539"/>
      <c r="H52" s="510"/>
    </row>
    <row r="53" spans="1:8" ht="12.75">
      <c r="A53" s="95" t="s">
        <v>138</v>
      </c>
      <c r="B53" s="176" t="s">
        <v>139</v>
      </c>
      <c r="C53" s="512">
        <v>625569</v>
      </c>
      <c r="D53" s="495">
        <v>625569</v>
      </c>
      <c r="E53" s="496">
        <v>664468</v>
      </c>
      <c r="F53" s="539">
        <f t="shared" si="3"/>
        <v>106.21817896986585</v>
      </c>
      <c r="H53" s="510"/>
    </row>
    <row r="54" spans="1:8" ht="12.75">
      <c r="A54" s="95" t="s">
        <v>140</v>
      </c>
      <c r="B54" s="176" t="s">
        <v>141</v>
      </c>
      <c r="C54" s="512">
        <v>30000</v>
      </c>
      <c r="D54" s="495">
        <v>30000</v>
      </c>
      <c r="E54" s="496">
        <v>52407</v>
      </c>
      <c r="F54" s="539">
        <f t="shared" si="3"/>
        <v>174.69</v>
      </c>
      <c r="H54" s="510"/>
    </row>
    <row r="55" spans="1:8" ht="12.75">
      <c r="A55" s="95" t="s">
        <v>142</v>
      </c>
      <c r="B55" s="176" t="s">
        <v>143</v>
      </c>
      <c r="C55" s="512">
        <v>35000</v>
      </c>
      <c r="D55" s="495">
        <v>35000</v>
      </c>
      <c r="E55" s="496">
        <v>55128</v>
      </c>
      <c r="F55" s="539">
        <f t="shared" si="3"/>
        <v>157.50857142857143</v>
      </c>
      <c r="H55" s="510"/>
    </row>
    <row r="56" spans="1:8" ht="12.75">
      <c r="A56" s="95" t="s">
        <v>144</v>
      </c>
      <c r="B56" s="176" t="s">
        <v>145</v>
      </c>
      <c r="C56" s="512"/>
      <c r="D56" s="495"/>
      <c r="E56" s="496"/>
      <c r="F56" s="539"/>
      <c r="H56" s="510"/>
    </row>
    <row r="57" spans="1:8" ht="12.75">
      <c r="A57" s="95" t="s">
        <v>146</v>
      </c>
      <c r="B57" s="176" t="s">
        <v>147</v>
      </c>
      <c r="C57" s="512">
        <v>500</v>
      </c>
      <c r="D57" s="495">
        <v>500</v>
      </c>
      <c r="E57" s="496">
        <v>389</v>
      </c>
      <c r="F57" s="539">
        <f t="shared" si="3"/>
        <v>77.8</v>
      </c>
      <c r="H57" s="510"/>
    </row>
    <row r="58" spans="1:8" ht="12.75">
      <c r="A58" s="95" t="s">
        <v>148</v>
      </c>
      <c r="B58" s="176" t="s">
        <v>149</v>
      </c>
      <c r="C58" s="512">
        <v>2000</v>
      </c>
      <c r="D58" s="495">
        <v>2000</v>
      </c>
      <c r="E58" s="496">
        <v>1608</v>
      </c>
      <c r="F58" s="539">
        <f t="shared" si="3"/>
        <v>80.400000000000006</v>
      </c>
      <c r="H58" s="510"/>
    </row>
    <row r="59" spans="1:8" ht="12.75">
      <c r="A59" s="94" t="s">
        <v>150</v>
      </c>
      <c r="B59" s="179" t="s">
        <v>151</v>
      </c>
      <c r="C59" s="484">
        <v>95000</v>
      </c>
      <c r="D59" s="513">
        <v>95000</v>
      </c>
      <c r="E59" s="514">
        <v>98489</v>
      </c>
      <c r="F59" s="539">
        <f t="shared" si="3"/>
        <v>103.67263157894737</v>
      </c>
      <c r="H59" s="508"/>
    </row>
    <row r="60" spans="1:8" ht="12.75">
      <c r="A60" s="94" t="s">
        <v>85</v>
      </c>
      <c r="B60" s="179" t="s">
        <v>86</v>
      </c>
      <c r="C60" s="484">
        <f>SUM(C61:C64)</f>
        <v>15000</v>
      </c>
      <c r="D60" s="494">
        <f t="shared" ref="D60:E60" si="7">SUM(D61:D64)</f>
        <v>15000</v>
      </c>
      <c r="E60" s="484">
        <f t="shared" si="7"/>
        <v>12853</v>
      </c>
      <c r="F60" s="539">
        <f t="shared" si="3"/>
        <v>85.686666666666667</v>
      </c>
      <c r="H60" s="508"/>
    </row>
    <row r="61" spans="1:8" ht="12.75">
      <c r="A61" s="95" t="s">
        <v>152</v>
      </c>
      <c r="B61" s="176" t="s">
        <v>153</v>
      </c>
      <c r="C61" s="509"/>
      <c r="D61" s="495"/>
      <c r="E61" s="496"/>
      <c r="F61" s="539"/>
      <c r="H61" s="510"/>
    </row>
    <row r="62" spans="1:8" ht="12.75">
      <c r="A62" s="95" t="s">
        <v>259</v>
      </c>
      <c r="B62" s="176" t="s">
        <v>258</v>
      </c>
      <c r="C62" s="509"/>
      <c r="D62" s="495"/>
      <c r="E62" s="496"/>
      <c r="F62" s="539"/>
      <c r="H62" s="510"/>
    </row>
    <row r="63" spans="1:8" ht="12.75">
      <c r="A63" s="95" t="s">
        <v>87</v>
      </c>
      <c r="B63" s="176" t="s">
        <v>88</v>
      </c>
      <c r="C63" s="509"/>
      <c r="D63" s="495"/>
      <c r="E63" s="496"/>
      <c r="F63" s="539"/>
      <c r="H63" s="510"/>
    </row>
    <row r="64" spans="1:8" ht="12.75">
      <c r="A64" s="95" t="s">
        <v>154</v>
      </c>
      <c r="B64" s="176" t="s">
        <v>155</v>
      </c>
      <c r="C64" s="509">
        <v>15000</v>
      </c>
      <c r="D64" s="495">
        <v>15000</v>
      </c>
      <c r="E64" s="496">
        <v>12853</v>
      </c>
      <c r="F64" s="539">
        <f t="shared" si="3"/>
        <v>85.686666666666667</v>
      </c>
      <c r="H64" s="510"/>
    </row>
    <row r="65" spans="1:10" ht="12.75">
      <c r="A65" s="97" t="s">
        <v>89</v>
      </c>
      <c r="B65" s="179" t="s">
        <v>90</v>
      </c>
      <c r="C65" s="484">
        <f>C66+C67</f>
        <v>-98232</v>
      </c>
      <c r="D65" s="484">
        <f t="shared" ref="D65:E65" si="8">D66+D67</f>
        <v>-98232</v>
      </c>
      <c r="E65" s="484">
        <f t="shared" si="8"/>
        <v>-49666</v>
      </c>
      <c r="F65" s="539">
        <f t="shared" si="3"/>
        <v>50.559899014577731</v>
      </c>
      <c r="H65" s="508"/>
    </row>
    <row r="66" spans="1:10" ht="12.75">
      <c r="A66" s="96" t="s">
        <v>496</v>
      </c>
      <c r="B66" s="176" t="s">
        <v>495</v>
      </c>
      <c r="C66" s="509">
        <v>-73015</v>
      </c>
      <c r="D66" s="498">
        <v>-73015</v>
      </c>
      <c r="E66" s="509">
        <v>-24449</v>
      </c>
      <c r="F66" s="539">
        <f t="shared" si="3"/>
        <v>33.484900362939122</v>
      </c>
      <c r="H66" s="508"/>
    </row>
    <row r="67" spans="1:10" ht="12.75">
      <c r="A67" s="95" t="s">
        <v>156</v>
      </c>
      <c r="B67" s="176" t="s">
        <v>91</v>
      </c>
      <c r="C67" s="509">
        <v>-25217</v>
      </c>
      <c r="D67" s="495">
        <v>-25217</v>
      </c>
      <c r="E67" s="496">
        <v>-25217</v>
      </c>
      <c r="F67" s="539">
        <f t="shared" si="3"/>
        <v>100</v>
      </c>
      <c r="H67" s="510"/>
    </row>
    <row r="68" spans="1:10" ht="12.75">
      <c r="A68" s="94" t="s">
        <v>157</v>
      </c>
      <c r="B68" s="179" t="s">
        <v>28</v>
      </c>
      <c r="C68" s="484">
        <f>C72+C71+C69+C70</f>
        <v>330000</v>
      </c>
      <c r="D68" s="494">
        <f t="shared" ref="D68:E68" si="9">D72+D71+D69+D70</f>
        <v>330000</v>
      </c>
      <c r="E68" s="484">
        <f t="shared" si="9"/>
        <v>330725</v>
      </c>
      <c r="F68" s="539">
        <f t="shared" si="3"/>
        <v>100.21969696969697</v>
      </c>
      <c r="H68" s="508"/>
    </row>
    <row r="69" spans="1:10" ht="12.75">
      <c r="A69" s="95" t="s">
        <v>158</v>
      </c>
      <c r="B69" s="176" t="s">
        <v>159</v>
      </c>
      <c r="C69" s="509">
        <v>30000</v>
      </c>
      <c r="D69" s="495">
        <v>30000</v>
      </c>
      <c r="E69" s="496">
        <v>17697</v>
      </c>
      <c r="F69" s="539">
        <f t="shared" si="3"/>
        <v>58.99</v>
      </c>
      <c r="H69" s="510"/>
    </row>
    <row r="70" spans="1:10" ht="12.75">
      <c r="A70" s="95" t="s">
        <v>227</v>
      </c>
      <c r="B70" s="176" t="s">
        <v>160</v>
      </c>
      <c r="C70" s="509"/>
      <c r="D70" s="495"/>
      <c r="E70" s="496"/>
      <c r="F70" s="539"/>
      <c r="H70" s="510"/>
    </row>
    <row r="71" spans="1:10" ht="12.75">
      <c r="A71" s="95" t="s">
        <v>161</v>
      </c>
      <c r="B71" s="176" t="s">
        <v>162</v>
      </c>
      <c r="C71" s="509">
        <v>60000</v>
      </c>
      <c r="D71" s="495">
        <v>60000</v>
      </c>
      <c r="E71" s="496">
        <v>73491</v>
      </c>
      <c r="F71" s="539">
        <f t="shared" si="3"/>
        <v>122.485</v>
      </c>
      <c r="H71" s="510"/>
    </row>
    <row r="72" spans="1:10" ht="12.75">
      <c r="A72" s="95" t="s">
        <v>163</v>
      </c>
      <c r="B72" s="176" t="s">
        <v>164</v>
      </c>
      <c r="C72" s="509">
        <v>240000</v>
      </c>
      <c r="D72" s="495">
        <v>240000</v>
      </c>
      <c r="E72" s="496">
        <v>239537</v>
      </c>
      <c r="F72" s="539">
        <f t="shared" si="3"/>
        <v>99.807083333333338</v>
      </c>
      <c r="H72" s="510"/>
    </row>
    <row r="73" spans="1:10" ht="12.75">
      <c r="A73" s="94" t="s">
        <v>165</v>
      </c>
      <c r="B73" s="179" t="s">
        <v>166</v>
      </c>
      <c r="C73" s="484">
        <v>18000</v>
      </c>
      <c r="D73" s="513">
        <v>18000</v>
      </c>
      <c r="E73" s="514">
        <v>41120</v>
      </c>
      <c r="F73" s="539">
        <f t="shared" si="3"/>
        <v>228.44444444444446</v>
      </c>
      <c r="H73" s="508"/>
    </row>
    <row r="74" spans="1:10" ht="12.75">
      <c r="A74" s="94" t="s">
        <v>288</v>
      </c>
      <c r="B74" s="179" t="s">
        <v>93</v>
      </c>
      <c r="C74" s="484"/>
      <c r="D74" s="495">
        <v>9015</v>
      </c>
      <c r="E74" s="496">
        <v>9015</v>
      </c>
      <c r="F74" s="539">
        <f t="shared" si="3"/>
        <v>100</v>
      </c>
      <c r="H74" s="508"/>
    </row>
    <row r="75" spans="1:10" ht="12.75" hidden="1">
      <c r="A75" s="94" t="s">
        <v>287</v>
      </c>
      <c r="B75" s="179" t="s">
        <v>289</v>
      </c>
      <c r="C75" s="484"/>
      <c r="D75" s="495"/>
      <c r="E75" s="496"/>
      <c r="F75" s="539"/>
      <c r="H75" s="508"/>
      <c r="J75" s="11">
        <v>2474685</v>
      </c>
    </row>
    <row r="76" spans="1:10" ht="13.5" thickBot="1">
      <c r="A76" s="189" t="s">
        <v>167</v>
      </c>
      <c r="B76" s="190" t="s">
        <v>124</v>
      </c>
      <c r="C76" s="515">
        <f>C43+C49+C59+C60+C65+C68+C73+C74+C75</f>
        <v>2366501</v>
      </c>
      <c r="D76" s="515">
        <f t="shared" ref="D76:E76" si="10">D43+D49+D59+D60+D65+D68+D73+D74+D75</f>
        <v>2375516</v>
      </c>
      <c r="E76" s="515">
        <f t="shared" si="10"/>
        <v>2579469</v>
      </c>
      <c r="F76" s="541">
        <f t="shared" si="3"/>
        <v>108.58562939588704</v>
      </c>
      <c r="H76" s="508"/>
    </row>
    <row r="77" spans="1:10" ht="28.5" customHeight="1" thickBot="1">
      <c r="A77" s="191" t="s">
        <v>282</v>
      </c>
      <c r="B77" s="192"/>
      <c r="C77" s="516">
        <f>SUM(C42+C76)</f>
        <v>3452501</v>
      </c>
      <c r="D77" s="517">
        <f>SUM(D42+D76)</f>
        <v>3461516</v>
      </c>
      <c r="E77" s="516">
        <f>SUM(E42+E76)</f>
        <v>3754844</v>
      </c>
      <c r="F77" s="542">
        <f t="shared" si="3"/>
        <v>108.47397498668212</v>
      </c>
      <c r="H77" s="508"/>
    </row>
    <row r="78" spans="1:10" hidden="1">
      <c r="A78" s="93" t="s">
        <v>168</v>
      </c>
      <c r="B78" s="186" t="s">
        <v>95</v>
      </c>
      <c r="C78" s="518">
        <f>C79+C80+C81</f>
        <v>3081800</v>
      </c>
      <c r="H78" s="508"/>
    </row>
    <row r="79" spans="1:10" hidden="1">
      <c r="A79" s="95" t="s">
        <v>169</v>
      </c>
      <c r="B79" s="176" t="s">
        <v>170</v>
      </c>
      <c r="C79" s="511">
        <v>2141400</v>
      </c>
      <c r="H79" s="510"/>
    </row>
    <row r="80" spans="1:10" hidden="1">
      <c r="A80" s="95" t="s">
        <v>98</v>
      </c>
      <c r="B80" s="176" t="s">
        <v>99</v>
      </c>
      <c r="C80" s="511">
        <v>940400</v>
      </c>
      <c r="H80" s="510"/>
    </row>
    <row r="81" spans="1:8" hidden="1">
      <c r="A81" s="95" t="s">
        <v>198</v>
      </c>
      <c r="B81" s="176" t="s">
        <v>102</v>
      </c>
      <c r="C81" s="511"/>
      <c r="H81" s="508"/>
    </row>
    <row r="82" spans="1:8" hidden="1">
      <c r="A82" s="98" t="s">
        <v>196</v>
      </c>
      <c r="B82" s="180" t="s">
        <v>103</v>
      </c>
      <c r="C82" s="519">
        <f>SUM(C83+C84)</f>
        <v>-296640</v>
      </c>
      <c r="H82" s="510"/>
    </row>
    <row r="83" spans="1:8" hidden="1">
      <c r="A83" s="98" t="s">
        <v>171</v>
      </c>
      <c r="B83" s="181" t="s">
        <v>172</v>
      </c>
      <c r="C83" s="504"/>
      <c r="H83" s="510"/>
    </row>
    <row r="84" spans="1:8" hidden="1">
      <c r="A84" s="98" t="s">
        <v>173</v>
      </c>
      <c r="B84" s="181" t="s">
        <v>174</v>
      </c>
      <c r="C84" s="503">
        <v>-296640</v>
      </c>
      <c r="H84" s="510"/>
    </row>
    <row r="85" spans="1:8" ht="17.25" hidden="1" customHeight="1">
      <c r="A85" s="99" t="s">
        <v>197</v>
      </c>
      <c r="B85" s="180" t="s">
        <v>175</v>
      </c>
      <c r="C85" s="519">
        <f>SUM(C86+C87)</f>
        <v>-394787</v>
      </c>
      <c r="H85" s="508"/>
    </row>
    <row r="86" spans="1:8" hidden="1">
      <c r="A86" s="98" t="s">
        <v>171</v>
      </c>
      <c r="B86" s="181" t="s">
        <v>176</v>
      </c>
      <c r="C86" s="503"/>
      <c r="H86" s="508"/>
    </row>
    <row r="87" spans="1:8" hidden="1">
      <c r="A87" s="98" t="s">
        <v>173</v>
      </c>
      <c r="B87" s="181" t="s">
        <v>177</v>
      </c>
      <c r="C87" s="503">
        <v>-394787</v>
      </c>
      <c r="H87" s="510"/>
    </row>
    <row r="88" spans="1:8" hidden="1">
      <c r="A88" s="89" t="s">
        <v>223</v>
      </c>
      <c r="B88" s="177" t="s">
        <v>178</v>
      </c>
      <c r="C88" s="518"/>
      <c r="H88" s="508"/>
    </row>
    <row r="89" spans="1:8" ht="15" hidden="1" customHeight="1">
      <c r="A89" s="89" t="s">
        <v>232</v>
      </c>
      <c r="B89" s="177" t="s">
        <v>233</v>
      </c>
      <c r="C89" s="518">
        <v>231482</v>
      </c>
      <c r="H89" s="508"/>
    </row>
    <row r="90" spans="1:8" ht="22.5" hidden="1" customHeight="1">
      <c r="A90" s="100" t="s">
        <v>226</v>
      </c>
      <c r="B90" s="177" t="s">
        <v>179</v>
      </c>
      <c r="C90" s="484">
        <v>512669</v>
      </c>
      <c r="H90" s="508"/>
    </row>
    <row r="91" spans="1:8" hidden="1">
      <c r="A91" s="89" t="s">
        <v>283</v>
      </c>
      <c r="B91" s="182" t="s">
        <v>284</v>
      </c>
      <c r="C91" s="511"/>
      <c r="H91" s="508"/>
    </row>
    <row r="92" spans="1:8" ht="14.25" hidden="1" customHeight="1">
      <c r="A92" s="89" t="s">
        <v>285</v>
      </c>
      <c r="B92" s="182" t="s">
        <v>286</v>
      </c>
      <c r="C92" s="511"/>
      <c r="H92" s="510"/>
    </row>
    <row r="93" spans="1:8" hidden="1">
      <c r="A93" s="89" t="s">
        <v>105</v>
      </c>
      <c r="B93" s="177" t="s">
        <v>106</v>
      </c>
      <c r="C93" s="484"/>
      <c r="H93" s="510"/>
    </row>
    <row r="94" spans="1:8" ht="16.5" hidden="1" customHeight="1">
      <c r="A94" s="92" t="s">
        <v>107</v>
      </c>
      <c r="B94" s="178" t="s">
        <v>108</v>
      </c>
      <c r="C94" s="520">
        <v>3382093</v>
      </c>
      <c r="H94" s="510"/>
    </row>
    <row r="95" spans="1:8" hidden="1">
      <c r="A95" s="101" t="s">
        <v>180</v>
      </c>
      <c r="B95" s="183" t="s">
        <v>181</v>
      </c>
      <c r="C95" s="521">
        <f>C10+C14+C16+C21+C22+C28+C29+C30+C31+C32+C33</f>
        <v>11738892</v>
      </c>
      <c r="H95" s="508"/>
    </row>
    <row r="96" spans="1:8" hidden="1">
      <c r="A96" s="102" t="s">
        <v>182</v>
      </c>
      <c r="B96" s="182" t="s">
        <v>108</v>
      </c>
      <c r="C96" s="503">
        <v>2138983</v>
      </c>
      <c r="H96" s="522"/>
    </row>
    <row r="97" spans="1:8" hidden="1">
      <c r="A97" s="103" t="s">
        <v>183</v>
      </c>
      <c r="B97" s="177" t="s">
        <v>184</v>
      </c>
      <c r="C97" s="519">
        <f>C35+C36+C41+C43+C49+C59+C60+C65+C68+C73+C74+C78+C82+C85+C88+C94+C93+C90+C89</f>
        <v>9969118</v>
      </c>
      <c r="D97" s="523"/>
      <c r="H97" s="524"/>
    </row>
    <row r="98" spans="1:8" hidden="1">
      <c r="A98" s="102" t="s">
        <v>182</v>
      </c>
      <c r="B98" s="182" t="s">
        <v>108</v>
      </c>
      <c r="C98" s="505">
        <v>3382093</v>
      </c>
      <c r="H98" s="524"/>
    </row>
    <row r="99" spans="1:8" hidden="1">
      <c r="A99" s="104" t="s">
        <v>185</v>
      </c>
      <c r="B99" s="184" t="s">
        <v>186</v>
      </c>
      <c r="C99" s="525">
        <f>C95+C97</f>
        <v>21708010</v>
      </c>
      <c r="H99" s="524"/>
    </row>
    <row r="100" spans="1:8" ht="12.75" hidden="1" thickBot="1">
      <c r="A100" s="105" t="s">
        <v>182</v>
      </c>
      <c r="B100" s="185" t="s">
        <v>108</v>
      </c>
      <c r="C100" s="526">
        <f>SUM(C96+C98)</f>
        <v>5521076</v>
      </c>
      <c r="H100" s="527"/>
    </row>
    <row r="101" spans="1:8">
      <c r="C101" s="528"/>
      <c r="H101" s="524"/>
    </row>
    <row r="102" spans="1:8" ht="12.75">
      <c r="A102" s="154" t="s">
        <v>199</v>
      </c>
      <c r="B102" s="154"/>
    </row>
    <row r="103" spans="1:8" ht="12.75">
      <c r="A103" s="154"/>
      <c r="B103" s="154"/>
    </row>
    <row r="104" spans="1:8" ht="12.75">
      <c r="A104" s="171" t="s">
        <v>73</v>
      </c>
      <c r="B104" s="196"/>
    </row>
  </sheetData>
  <mergeCells count="5">
    <mergeCell ref="A34:F34"/>
    <mergeCell ref="A8:F8"/>
    <mergeCell ref="A3:C3"/>
    <mergeCell ref="A4:C4"/>
    <mergeCell ref="A5:C5"/>
  </mergeCells>
  <pageMargins left="0.51181102362204722" right="0" top="0.15748031496062992" bottom="0" header="0.31496062992125984" footer="0.31496062992125984"/>
  <pageSetup paperSize="9" scale="92" orientation="portrait" r:id="rId1"/>
  <rowBreaks count="1" manualBreakCount="1"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15"/>
  <sheetViews>
    <sheetView topLeftCell="E875" zoomScale="98" zoomScaleNormal="98" workbookViewId="0">
      <selection activeCell="I22" sqref="I22:L22"/>
    </sheetView>
  </sheetViews>
  <sheetFormatPr defaultColWidth="9" defaultRowHeight="12"/>
  <cols>
    <col min="1" max="1" width="6.85546875" style="11" customWidth="1"/>
    <col min="2" max="2" width="11.5703125" style="11" customWidth="1"/>
    <col min="3" max="3" width="8.5703125" style="11" customWidth="1"/>
    <col min="4" max="4" width="49" style="11" customWidth="1"/>
    <col min="5" max="8" width="10.7109375" style="10" customWidth="1"/>
    <col min="9" max="12" width="10.7109375" style="11" customWidth="1"/>
    <col min="13" max="16384" width="9" style="11"/>
  </cols>
  <sheetData>
    <row r="1" spans="2:12">
      <c r="E1" s="11"/>
      <c r="F1" s="11"/>
      <c r="G1" s="680"/>
      <c r="H1" s="680"/>
      <c r="J1" s="11" t="s">
        <v>293</v>
      </c>
    </row>
    <row r="2" spans="2:12">
      <c r="C2" s="681"/>
      <c r="D2" s="681"/>
      <c r="E2" s="11"/>
      <c r="F2" s="11"/>
      <c r="G2" s="11"/>
      <c r="H2" s="11"/>
    </row>
    <row r="3" spans="2:12" ht="15" customHeight="1">
      <c r="B3" s="682" t="s">
        <v>511</v>
      </c>
      <c r="C3" s="682"/>
      <c r="D3" s="682"/>
      <c r="E3" s="682"/>
      <c r="F3" s="682"/>
      <c r="G3" s="682"/>
      <c r="H3" s="682"/>
      <c r="I3" s="682"/>
      <c r="J3" s="682"/>
      <c r="K3" s="682"/>
    </row>
    <row r="4" spans="2:12" ht="12.75" thickBot="1">
      <c r="E4" s="11"/>
      <c r="F4" s="11"/>
      <c r="G4" s="11"/>
      <c r="H4" s="11"/>
    </row>
    <row r="5" spans="2:12" ht="15.95" customHeight="1" thickBot="1">
      <c r="E5" s="683" t="s">
        <v>512</v>
      </c>
      <c r="F5" s="684"/>
      <c r="G5" s="684"/>
      <c r="H5" s="685"/>
      <c r="I5" s="686" t="s">
        <v>513</v>
      </c>
      <c r="J5" s="684"/>
      <c r="K5" s="684"/>
      <c r="L5" s="685"/>
    </row>
    <row r="6" spans="2:12" ht="26.25" customHeight="1" thickBot="1">
      <c r="B6" s="27" t="s">
        <v>0</v>
      </c>
      <c r="C6" s="28"/>
      <c r="D6" s="29" t="s">
        <v>65</v>
      </c>
      <c r="E6" s="29" t="s">
        <v>71</v>
      </c>
      <c r="F6" s="219" t="s">
        <v>72</v>
      </c>
      <c r="G6" s="687" t="s">
        <v>70</v>
      </c>
      <c r="H6" s="149" t="s">
        <v>13</v>
      </c>
      <c r="I6" s="29" t="s">
        <v>71</v>
      </c>
      <c r="J6" s="219" t="s">
        <v>72</v>
      </c>
      <c r="K6" s="687" t="s">
        <v>70</v>
      </c>
      <c r="L6" s="149" t="s">
        <v>13</v>
      </c>
    </row>
    <row r="7" spans="2:12" ht="24.75" customHeight="1" thickBot="1">
      <c r="B7" s="30"/>
      <c r="C7" s="31"/>
      <c r="D7" s="32" t="s">
        <v>66</v>
      </c>
      <c r="E7" s="150"/>
      <c r="F7" s="150"/>
      <c r="G7" s="688"/>
      <c r="H7" s="150"/>
      <c r="I7" s="150"/>
      <c r="J7" s="150"/>
      <c r="K7" s="688"/>
      <c r="L7" s="150"/>
    </row>
    <row r="8" spans="2:12" ht="15.95" customHeight="1" thickBot="1">
      <c r="B8" s="33" t="s">
        <v>10</v>
      </c>
      <c r="C8" s="693" t="s">
        <v>9</v>
      </c>
      <c r="D8" s="694"/>
      <c r="E8" s="151">
        <f t="shared" ref="E8:L8" si="0">SUM(E25+E40+E57+E73+E88+E103+E118+E133+E149+E164+E179+E194+E209+E224+E253+E269+E284+E300+E315+E330+E345+E360+E375+E390+E405+E420+E435+E451+E481+E496+E511+E541+E556+E571+E586+E603+E618+E633+E648+E663+E678+E693+E708+E723+E738+E755+E784+E799+E814+E829+E844+E859+E876+E893)</f>
        <v>20899072</v>
      </c>
      <c r="F8" s="151">
        <f t="shared" si="0"/>
        <v>2914915</v>
      </c>
      <c r="G8" s="151">
        <f t="shared" si="0"/>
        <v>1196712</v>
      </c>
      <c r="H8" s="151">
        <f t="shared" si="0"/>
        <v>25010699</v>
      </c>
      <c r="I8" s="151">
        <f t="shared" si="0"/>
        <v>19766033</v>
      </c>
      <c r="J8" s="151">
        <f t="shared" si="0"/>
        <v>2686859</v>
      </c>
      <c r="K8" s="151">
        <f t="shared" si="0"/>
        <v>1119219</v>
      </c>
      <c r="L8" s="71">
        <f t="shared" si="0"/>
        <v>23572111</v>
      </c>
    </row>
    <row r="9" spans="2:12" ht="15.95" customHeight="1" thickBot="1">
      <c r="B9" s="25">
        <v>1000</v>
      </c>
      <c r="C9" s="73" t="s">
        <v>2</v>
      </c>
      <c r="D9" s="73"/>
      <c r="E9" s="151">
        <f>SUM(E26+E41+E58+E74+E89+E104+E119+E134+E150+E165+E180+E195+E210+E225+E240+E254+E270+E285+E301+E316+E331+E346+E361+E376+E391+E406+E421+E436+E452+E467+E482+E497+E512+E542+E557+E572+E587+E604+E619+E634+E649+E664+E679+E694+E709+E724+E739+E756+E785+E800+E815+E830+E845+E860+E877+E894)</f>
        <v>5458684</v>
      </c>
      <c r="F9" s="151">
        <f t="shared" ref="F9:G9" si="1">SUM(F26+F41+F58+F74+F89+F104+F119+F134+F150+F165+F180+F195+F210+F225+F240+F254+F270+F285+F301+F316+F331+F346+F361+F376+F391+F406+F421+F452+F467+F482+F497+F512+F542+F557+F572+F587+F604+F619+F634+F649+F664+F679+F694+F709+F724+F739+F756+F785+F800+F815+F830+F845+F860+F877+F894)</f>
        <v>5671865</v>
      </c>
      <c r="G9" s="151">
        <f t="shared" si="1"/>
        <v>189873</v>
      </c>
      <c r="H9" s="71">
        <f t="shared" ref="H9:H20" si="2">SUM(E9:G9)</f>
        <v>11320422</v>
      </c>
      <c r="I9" s="151">
        <f>SUM(I26+I41+I58+I74+I89+I104+I119+I134+I150+I165+I180+I195+I210+I225+I240+I254+I270+I285+I301+I316+I331+I346+I361+I376+I391+I406+I421+I436+I452+I467+I482+I497+I512+I542+I557+I572+I587+I604+I619+I634+I649+I664+I679+I694+I709+I724+I739+I756+I785+I800+I815+I830+I845+I860+I877+I894)</f>
        <v>2817323</v>
      </c>
      <c r="J9" s="151">
        <f t="shared" ref="J9:K9" si="3">SUM(J26+J41+J58+J74+J89+J104+J119+J134+J150+J165+J180+J195+J210+J225+J240+J254+J270+J285+J301+J316+J331+J346+J361+J376+J391+J406+J421+J452+J467+J482+J497+J512+J542+J557+J572+J587+J604+J619+J634+J649+J664+J679+J694+J709+J724+J739+J756+J785+J800+J815+J830+J845+J860+J877+J894)</f>
        <v>3576211</v>
      </c>
      <c r="K9" s="151">
        <f t="shared" si="3"/>
        <v>133251</v>
      </c>
      <c r="L9" s="71">
        <f t="shared" ref="L9:L20" si="4">SUM(I9:K9)</f>
        <v>6526785</v>
      </c>
    </row>
    <row r="10" spans="2:12" ht="15.95" customHeight="1" thickBot="1">
      <c r="B10" s="34" t="s">
        <v>187</v>
      </c>
      <c r="C10" s="73" t="s">
        <v>188</v>
      </c>
      <c r="D10" s="74"/>
      <c r="E10" s="151">
        <f>SUM(E27+E42+E59+E75+E90+E105+E120+E135+E151+E166+E181+E196+E211+E226+E255+E271+E286+E302+E317+E332+E347+E362+E377+E392+E407+E422+E453+E483+E498+E513+E543+E558+E573+E588+E605+E620+E635+E650+E665+E680+E695+E710+E725+E740+E757+E786+E801+E816+E831+E846+E861+E878+E895)</f>
        <v>36750</v>
      </c>
      <c r="F10" s="151">
        <f>SUM(F27+F42+F59+F75+F90+F105+F120+F135+F151+F166+F181+F196+F211+F226+F255+F271+F286+F302+F317+F332+F347+F362+F377+F392+F407+F422+F453+F483+F498+F513+F543+F558+F573+F588+F605+F620+F635+F650+F665+F680+F695+F710+F725+F740+F757+F786+F801+F816+F831+F846+F861+F878+F895)</f>
        <v>144914</v>
      </c>
      <c r="G10" s="151">
        <f>SUM(G27+G42+G59+G75+G90+G105+G120+G135+G151+G166+G181+G196+G211+G226+G255+G271+G286+G302+G317+G332+G347+G362+G377+G392+G407+G422+G453+G483+G498+G513+G543+G558+G573+G588+G605+G620+G635+G650+G665+G680+G695+G710+G725+G740+G757+G786+G801+G816+G831+G846+G861+G878+G895)</f>
        <v>2794</v>
      </c>
      <c r="H10" s="71">
        <f t="shared" si="2"/>
        <v>184458</v>
      </c>
      <c r="I10" s="151">
        <f>SUM(I27+I42+I59+I75+I90+I105+I120+I135+I151+I166+I181+I196+I211+I226+I255+I271+I286+I302+I317+I332+I347+I362+I377+I392+I407+I422+I453+I483+I498+I513+I543+I558+I573+I588+I605+I620+I635+I650+I665+I680+I695+I710+I725+I740+I757+I786+I801+I816+I831+I846+I861+I878+I895)</f>
        <v>34461</v>
      </c>
      <c r="J10" s="151">
        <f>SUM(J27+J42+J59+J75+J90+J105+J120+J135+J151+J166+J181+J196+J211+J226+J255+J271+J286+J302+J317+J332+J347+J362+J377+J392+J407+J422+J453+J468+J483+J498+J513+J543+J558+J573+J588+J605+J620+J635+J650+J665+J680+J695+J710+J725+J740+J757+J786+J801+J816+J831+J846+J861+J878+J895)</f>
        <v>-816374</v>
      </c>
      <c r="K10" s="151">
        <f>SUM(K27+K42+K59+K75+K90+K105+K120+K135+K151+K166+K181+K196+K211+K226+K255+K271+K286+K302+K317+K332+K347+K362+K377+K392+K407+K422+K453+K483+K498+K513+K543+K558+K573+K588+K605+K620+K635+K650+K665+K680+K695+K710+K725+K740+K757+K786+K801+K816+K831+K846+K861+K878+K895)</f>
        <v>2794</v>
      </c>
      <c r="L10" s="71">
        <f t="shared" si="4"/>
        <v>-779119</v>
      </c>
    </row>
    <row r="11" spans="2:12" ht="15.95" customHeight="1" thickBot="1">
      <c r="B11" s="34" t="s">
        <v>514</v>
      </c>
      <c r="C11" s="73" t="s">
        <v>516</v>
      </c>
      <c r="D11" s="533"/>
      <c r="E11" s="151">
        <f>SUM(E879)</f>
        <v>0</v>
      </c>
      <c r="F11" s="151">
        <f t="shared" ref="F11:G11" si="5">SUM(F879)</f>
        <v>22930</v>
      </c>
      <c r="G11" s="151">
        <f t="shared" si="5"/>
        <v>0</v>
      </c>
      <c r="H11" s="71">
        <f t="shared" si="2"/>
        <v>22930</v>
      </c>
      <c r="I11" s="151">
        <f>SUM(I879)</f>
        <v>0</v>
      </c>
      <c r="J11" s="151">
        <f t="shared" ref="J11:K11" si="6">SUM(J879)</f>
        <v>22819</v>
      </c>
      <c r="K11" s="151">
        <f t="shared" si="6"/>
        <v>0</v>
      </c>
      <c r="L11" s="71">
        <f t="shared" si="4"/>
        <v>22819</v>
      </c>
    </row>
    <row r="12" spans="2:12" ht="15.95" customHeight="1" thickBot="1">
      <c r="B12" s="34" t="s">
        <v>515</v>
      </c>
      <c r="C12" s="73" t="s">
        <v>217</v>
      </c>
      <c r="D12" s="73"/>
      <c r="E12" s="151">
        <f>SUM(E880)</f>
        <v>0</v>
      </c>
      <c r="F12" s="151">
        <f t="shared" ref="F12:G12" si="7">SUM(F880)</f>
        <v>0</v>
      </c>
      <c r="G12" s="151">
        <f t="shared" si="7"/>
        <v>0</v>
      </c>
      <c r="H12" s="71">
        <f t="shared" si="2"/>
        <v>0</v>
      </c>
      <c r="I12" s="151">
        <f>SUM(I880)</f>
        <v>0</v>
      </c>
      <c r="J12" s="151">
        <f t="shared" ref="J12:K12" si="8">SUM(J880)</f>
        <v>-6777</v>
      </c>
      <c r="K12" s="151">
        <f t="shared" si="8"/>
        <v>0</v>
      </c>
      <c r="L12" s="71">
        <f t="shared" si="4"/>
        <v>-6777</v>
      </c>
    </row>
    <row r="13" spans="2:12" ht="15.95" customHeight="1" thickBot="1">
      <c r="B13" s="35" t="s">
        <v>28</v>
      </c>
      <c r="C13" s="75" t="s">
        <v>189</v>
      </c>
      <c r="D13" s="75"/>
      <c r="E13" s="151">
        <f>SUM(E182+E197)</f>
        <v>148295</v>
      </c>
      <c r="F13" s="151">
        <f t="shared" ref="F13:G13" si="9">SUM(F197+F212)</f>
        <v>0</v>
      </c>
      <c r="G13" s="151">
        <f t="shared" si="9"/>
        <v>0</v>
      </c>
      <c r="H13" s="71">
        <f t="shared" si="2"/>
        <v>148295</v>
      </c>
      <c r="I13" s="151">
        <f>SUM(I182+I197)</f>
        <v>26660</v>
      </c>
      <c r="J13" s="151">
        <f t="shared" ref="J13:K13" si="10">SUM(J197+J212)</f>
        <v>0</v>
      </c>
      <c r="K13" s="151">
        <f t="shared" si="10"/>
        <v>0</v>
      </c>
      <c r="L13" s="71">
        <f t="shared" si="4"/>
        <v>26660</v>
      </c>
    </row>
    <row r="14" spans="2:12" ht="15.95" customHeight="1" thickBot="1">
      <c r="B14" s="25">
        <v>4200</v>
      </c>
      <c r="C14" s="75" t="s">
        <v>3</v>
      </c>
      <c r="D14" s="75"/>
      <c r="E14" s="151">
        <f>SUM(E29+E44+E61+E77+E92+E107+E122+E137+E153+E168+E183+E198+E213+E228+E257+E273+E288+E304+E319+E334+E349+E364+E379+E394+E409+E455+E485+E500+E515+E545+E560+E575+E590+E607+E622+E637+E652+E667+E682+E697+E712+E727+E742+E759+E788+E803+E818+E833+E848+E863+E882+E897)</f>
        <v>48172</v>
      </c>
      <c r="F14" s="151">
        <f t="shared" ref="F14:H14" si="11">SUM(F29+F44+F61+F77+F92+F107+F122+F137+F153+F168+F183+F198+F213+F228+F257+F273+F288+F304+F319+F334+F349+F364+F379+F394+F409+F455+F485+F500+F515+F545+F560+F575+F590+F607+F622+F637+F652+F667+F682+F697+F712+F727+F742+F759+F788+F803+F818+F833+F848+F863+F882+F897)</f>
        <v>40000</v>
      </c>
      <c r="G14" s="151">
        <f t="shared" si="11"/>
        <v>0</v>
      </c>
      <c r="H14" s="151">
        <f t="shared" si="11"/>
        <v>88172</v>
      </c>
      <c r="I14" s="151">
        <f>SUM(I29+I44+I61+I77+I92+I107+I122+I137+I153+I168+I183+I198+I213+I228+I257+I273+I288+I304+I319+I334+I349+I364+I379+I394+I409+I455+I485+I500+I515+I545+I560+I575+I590+I607+I622+I637+I652+I667+I682+I697+I712+I727+I742+I759+I788+I803+I818+I833+I848+I863+I882+I897)</f>
        <v>12716</v>
      </c>
      <c r="J14" s="151">
        <f>SUM(J29+J44+J61+J77+J92+J107+J122+J137+J153+J168+J183+J198+J213+J228+J257+J273+J288+J304+J319+J334+J349+J364+J379+J394+J409+J455+J485+J500+J515+J545+J560+J575+J590+J607+J622+J637+J652+J667+J682+J697+J712+J727+J742+J759+J788+J803+J818+J833+J848+J863+J882+J897)</f>
        <v>35263</v>
      </c>
      <c r="K14" s="151">
        <f>SUM(K29+K44+K61+K77+K92+K107+K122+K137+K153+K168+K183+K198+K213+K228+K257+K273+K288+K304+K319+K334+K349+K364+K379+K394+K409+K455+K485+K500+K515+K545+K560+K575+K590+K607+K622+K637+K652+K667+K682+K697+K712+K727+K742+K759+K788+K803+K818+K833+K848+K863+K882+K897)</f>
        <v>0</v>
      </c>
      <c r="L14" s="71">
        <f t="shared" si="4"/>
        <v>47979</v>
      </c>
    </row>
    <row r="15" spans="2:12" ht="27" customHeight="1" thickBot="1">
      <c r="B15" s="25"/>
      <c r="C15" s="36">
        <v>4214</v>
      </c>
      <c r="D15" s="148" t="s">
        <v>190</v>
      </c>
      <c r="E15" s="151"/>
      <c r="F15" s="151">
        <f t="shared" ref="F15:G18" si="12">SUM(F30+F45+F62+F78+F93+F108+F123+F138+F154+F169+F184+F199+F214+F229+F258+F274+F289+F305+F320+F335+F350+F365+F380+F395+F410+F456+F486+F501+F516+F546+F561+F576+F591+F608+F623+F638+F653+F668+F683+F698+F713+F728+F743+F760+F789+F804+F819+F834+F849+F864+F883+F898)</f>
        <v>40000</v>
      </c>
      <c r="G15" s="151">
        <f t="shared" si="12"/>
        <v>0</v>
      </c>
      <c r="H15" s="71">
        <f t="shared" si="2"/>
        <v>40000</v>
      </c>
      <c r="I15" s="151"/>
      <c r="J15" s="151">
        <f t="shared" ref="J15:K18" si="13">SUM(J30+J45+J62+J78+J93+J108+J123+J138+J154+J169+J184+J199+J214+J229+J258+J274+J289+J305+J320+J335+J350+J365+J380+J395+J410+J456+J486+J501+J516+J546+J561+J576+J591+J608+J623+J638+J653+J668+J683+J698+J713+J728+J743+J760+J789+J804+J819+J834+J849+J864+J883+J898)</f>
        <v>35263</v>
      </c>
      <c r="K15" s="151">
        <f t="shared" si="13"/>
        <v>0</v>
      </c>
      <c r="L15" s="71">
        <f t="shared" si="4"/>
        <v>35263</v>
      </c>
    </row>
    <row r="16" spans="2:12" ht="15.95" customHeight="1" thickBot="1">
      <c r="B16" s="25">
        <v>4300</v>
      </c>
      <c r="C16" s="75" t="s">
        <v>4</v>
      </c>
      <c r="D16" s="75"/>
      <c r="E16" s="151">
        <f>SUM(E31+E46+E63+E79+E94+E109+E124+E139+E155+E170+E185+E200+E215+E230+E259+E275+E290+E306+E321+E336+E351+E366+E381+E396+E411+E457+E487+E502+E517+E547+E562+E577+E592+E609+E624+E639+E654+E669+E684+E699+E714+E729+E744+E761+E790+E805+E820+E835+E850+E865+E884+E899)</f>
        <v>126700</v>
      </c>
      <c r="F16" s="151">
        <f t="shared" si="12"/>
        <v>0</v>
      </c>
      <c r="G16" s="151">
        <f t="shared" si="12"/>
        <v>0</v>
      </c>
      <c r="H16" s="71">
        <f t="shared" si="2"/>
        <v>126700</v>
      </c>
      <c r="I16" s="151">
        <f>SUM(I31+I46+I63+I79+I94+I109+I124+I139+I155+I170+I185+I200+I215+I230+I259+I275+I290+I306+I321+I336+I351+I366+I381+I396+I411+I457+I487+I502+I517+I547+I562+I577+I592+I609+I624+I639+I654+I669+I684+I699+I714+I729+I744+I761+I790+I805+I820+I835+I850+I865+I884+I899)</f>
        <v>0</v>
      </c>
      <c r="J16" s="151">
        <f t="shared" si="13"/>
        <v>0</v>
      </c>
      <c r="K16" s="151">
        <f t="shared" si="13"/>
        <v>0</v>
      </c>
      <c r="L16" s="71">
        <f t="shared" si="4"/>
        <v>0</v>
      </c>
    </row>
    <row r="17" spans="2:12" ht="15.95" customHeight="1" thickBot="1">
      <c r="B17" s="25">
        <v>4500</v>
      </c>
      <c r="C17" s="75" t="s">
        <v>5</v>
      </c>
      <c r="D17" s="75"/>
      <c r="E17" s="151">
        <f>SUM(E32+E47+E64+E80+E95+E110+E125+E140+E156+E171+E186+E201+E216+E231+E260+E276+E291+E307+E322+E337+E352+E367+E382+E397+E412+E458+E488+E503+E518+E548+E563+E578+E593+E610+E625+E640+E655+E670+E685+E700+E715+E730+E745+E762+E791+E806+E821+E836+E851+E866+E885+E900)</f>
        <v>469320</v>
      </c>
      <c r="F17" s="151">
        <f t="shared" si="12"/>
        <v>21945</v>
      </c>
      <c r="G17" s="151">
        <f t="shared" si="12"/>
        <v>0</v>
      </c>
      <c r="H17" s="71">
        <f t="shared" si="2"/>
        <v>491265</v>
      </c>
      <c r="I17" s="151">
        <f>SUM(I32+I47+I64+I80+I95+I110+I125+I140+I156+I171+I186+I201+I216+I231+I260+I276+I291+I307+I322+I337+I352+I367+I382+I397+I412+I458+I488+I503+I518+I548+I563+I578+I593+I610+I625+I640+I655+I670+I685+I700+I715+I730+I745+I762+I791+I806+I821+I836+I851+I866+I885+I900)</f>
        <v>469320</v>
      </c>
      <c r="J17" s="151">
        <f t="shared" si="13"/>
        <v>16945</v>
      </c>
      <c r="K17" s="151">
        <f t="shared" si="13"/>
        <v>0</v>
      </c>
      <c r="L17" s="71">
        <f t="shared" si="4"/>
        <v>486265</v>
      </c>
    </row>
    <row r="18" spans="2:12" ht="15.95" customHeight="1" thickBot="1">
      <c r="B18" s="25">
        <v>4600</v>
      </c>
      <c r="C18" s="106" t="s">
        <v>6</v>
      </c>
      <c r="D18" s="76"/>
      <c r="E18" s="151">
        <f>SUM(E33+E48+E65+E81+E96+E111+E126+E141+E157+E172+E187+E202+E217+E232+E261+E277+E292+E308+E323+E338+E353+E368+E383+E398+E413+E459+E489+E504+E519+E549+E564+E579+E594+E611+E626+E641+E656+E671+E686+E701+E716+E731+E746+E763+E792+E807+E822+E837+E852+E867+E886+E901)</f>
        <v>0</v>
      </c>
      <c r="F18" s="151">
        <f t="shared" si="12"/>
        <v>13700</v>
      </c>
      <c r="G18" s="151">
        <f t="shared" si="12"/>
        <v>0</v>
      </c>
      <c r="H18" s="71">
        <f t="shared" si="2"/>
        <v>13700</v>
      </c>
      <c r="I18" s="151">
        <f>SUM(I33+I48+I65+I81+I96+I111+I126+I141+I157+I172+I187+I202+I217+I232+I261+I277+I292+I308+I323+I338+I353+I368+I383+I398+I413+I459+I489+I504+I519+I549+I564+I579+I594+I611+I626+I641+I656+I671+I686+I701+I716+I731+I746+I763+I792+I807+I822+I837+I852+I867+I886+I901)</f>
        <v>0</v>
      </c>
      <c r="J18" s="151">
        <f t="shared" si="13"/>
        <v>11875</v>
      </c>
      <c r="K18" s="151">
        <f t="shared" si="13"/>
        <v>0</v>
      </c>
      <c r="L18" s="71">
        <f t="shared" si="4"/>
        <v>11875</v>
      </c>
    </row>
    <row r="19" spans="2:12" ht="15.95" customHeight="1" thickBot="1">
      <c r="B19" s="139" t="s">
        <v>236</v>
      </c>
      <c r="C19" s="77" t="s">
        <v>228</v>
      </c>
      <c r="D19" s="77"/>
      <c r="E19" s="151">
        <f>SUM(E34+E49+E66+E82+E97+E112+E127+E142+E158+E173+E188+E203+E218+E233+E262+E278+E293+E309+E324+E339+E354+E369+E384+E399+E429+E414+E475+E460+E490+E505+E520+E535+E550+E565+E580+E595+E612+E627+E642+E657+E672+E687+E702+E717+E732+E747+E764+E778+E793+E808+E823+E838+E853+E868+E887+E902)</f>
        <v>4189904</v>
      </c>
      <c r="F19" s="151">
        <f>SUM(F34+F49+F66+F82+F97+F112+F127+F142+F158+F173+F188+F203+F218+F233+F262+F278+F293+F309+F324+F339+F354+F369+F384+F399+F414+F475+F460+F490+F505+F520+F535+F550+F565+F580+F595+F612+F627+F642+F657+F672+F687+F702+F717+F732+F747+F764+F778+F793+F808+F823+F838+F853+F868+F887+F902)</f>
        <v>16431869</v>
      </c>
      <c r="G19" s="151">
        <f t="shared" ref="G19" si="14">SUM(G34+G49+G66+G82+G97+G112+G127+G142+G158+G173+G188+G203+G218+G233+G262+G278+G293+G309+G324+G339+G354+G369+G384+G399+G414+G475+G460+G490+G505+G520+G535+G550+G565+G580+G595+G612+G627+G642+G657+G672+G687+G702+G717+G732+G747+G764+G778+G793+G808+G823+G838+G853+G868+G887+G902)</f>
        <v>14640</v>
      </c>
      <c r="H19" s="71">
        <f t="shared" si="2"/>
        <v>20636413</v>
      </c>
      <c r="I19" s="151">
        <f>SUM(I34+I49+I66+I82+I97+I112+I127+I142+I158+I173+I188+I203+I218+I233+I262+I278+I293+I309+I324+I339+I354+I369+I384+I399+I429+I414+I475+I460+I490+I505+I520+I535+I550+I565+I580+I595+I612+I627+I642+I657+I672+I687+I702+I717+I732+I747+I764+I778+I793+I808+I823+I838+I853+I868+I887+I902)</f>
        <v>775029</v>
      </c>
      <c r="J19" s="151">
        <f t="shared" ref="J19:K19" si="15">SUM(J34+J49+J66+J82+J97+J112+J127+J142+J158+J173+J188+J203+J218+J233+J262+J278+J293+J309+J324+J339+J354+J369+J384+J399+J414+J475+J460+J490+J505+J520+J535+J550+J565+J580+J595+J612+J627+J642+J657+J672+J687+J702+J717+J732+J747+J764+J778+J793+J808+J823+J838+J853+J868+J887+J902)</f>
        <v>12688990</v>
      </c>
      <c r="K19" s="151">
        <f t="shared" si="15"/>
        <v>0</v>
      </c>
      <c r="L19" s="71">
        <f t="shared" si="4"/>
        <v>13464019</v>
      </c>
    </row>
    <row r="20" spans="2:12" ht="15.95" customHeight="1" thickBot="1">
      <c r="B20" s="37">
        <v>98</v>
      </c>
      <c r="C20" s="78" t="s">
        <v>7</v>
      </c>
      <c r="D20" s="78"/>
      <c r="E20" s="151">
        <f>SUM(E35+E50+E67+E83+E98+E113+E128+E143+E159+E174+E189+E204+E219+E234+E263+E279+E294+E310+E325+E340+E355+E370+E385+E400+E415+E461+E491+E506+E521+E551+E566+E581+E596+E613+E628+E643+E658+E673+E688+E703+E718+E733+E748+E765+E794+E809+E824+E839+E854+E869+E888+E903)</f>
        <v>0</v>
      </c>
      <c r="F20" s="151">
        <f>SUM(F35+F50+F67+F83+F98+F113+F128+F143+F159+F174+F189+F204+F219+F234+F263+F279+F294+F310+F325+F340+F355+F370+F385+F400+F415+F461+F491+F506+F521+F551+F566+F581+F596+F613+F628+F643+F658+F673+F688+F703+F718+F733+F748+F765+F794+F809+F824+F839+F854+F869+F888+F903)</f>
        <v>2791</v>
      </c>
      <c r="G20" s="151">
        <f>SUM(G35+G50+G67+G83+G98+G113+G128+G143+G159+G174+G189+G204+G219+G234+G263+G279+G294+G310+G325+G340+G355+G370+G385+G400+G415+G461+G491+G506+G521+G551+G566+G581+G596+G613+G628+G643+G658+G673+G688+G703+G718+G733+G748+G765+G794+G809+G824+G839+G854+G869+G888+G903)</f>
        <v>0</v>
      </c>
      <c r="H20" s="71">
        <f t="shared" si="2"/>
        <v>2791</v>
      </c>
      <c r="I20" s="151">
        <f>SUM(I35+I50+I67+I83+I98+I113+I128+I143+I159+I174+I189+I204+I219+I234+I263+I279+I294+I310+I325+I340+I355+I370+I385+I400+I415+I461+I491+I506+I521+I551+I566+I581+I596+I613+I628+I643+I658+I673+I688+I703+I718+I733+I748+I765+I794+I809+I824+I839+I854+I869+I888+I903)</f>
        <v>0</v>
      </c>
      <c r="J20" s="151">
        <f>SUM(J35+J50+J67+J83+J98+J113+J128+J143+J159+J174+J189+J204+J219+J234+J263+J279+J294+J310+J325+J340+J355+J370+J385+J400+J415+J461+J491+J506+J521+J551+J566+J581+J596+J613+J628+J643+J658+J673+J688+J703+J718+J733+J748+J765+J794+J809+J824+J839+J854+J869+J888+J903)</f>
        <v>0</v>
      </c>
      <c r="K20" s="151">
        <f>SUM(K35+K50+K67+K83+K98+K113+K128+K143+K159+K174+K189+K204+K219+K234+K263+K279+K294+K310+K325+K340+K355+K370+K385+K400+K415+K461+K491+K506+K521+K551+K566+K581+K596+K613+K628+K643+K658+K673+K688+K703+K718+K733+K748+K765+K794+K809+K824+K839+K854+K869+K888+K903)</f>
        <v>0</v>
      </c>
      <c r="L20" s="71">
        <f t="shared" si="4"/>
        <v>0</v>
      </c>
    </row>
    <row r="21" spans="2:12" ht="15.95" customHeight="1" thickBot="1">
      <c r="B21" s="38"/>
      <c r="C21" s="39"/>
      <c r="D21" s="40" t="s">
        <v>67</v>
      </c>
      <c r="E21" s="150">
        <f t="shared" ref="E21:G21" si="16">SUM(E8+E9+E10+E12+E13+E14+E16+E17+E18+E19+E20)</f>
        <v>31376897</v>
      </c>
      <c r="F21" s="150">
        <f>SUM(F8+F9+F10+F11+F12+F13+F14+F16+F17+F18+F19+F20)</f>
        <v>25264929</v>
      </c>
      <c r="G21" s="150">
        <f t="shared" si="16"/>
        <v>1404019</v>
      </c>
      <c r="H21" s="150">
        <f>SUM(H8+H9+H10+H11+H12+H13+H14+H16+H17+H18+H19+H20)</f>
        <v>58045845</v>
      </c>
      <c r="I21" s="150">
        <f>SUM(I8+I9+I10+I11+I12+I13+I14+I16+I17+I18+I19+I20)</f>
        <v>23901542</v>
      </c>
      <c r="J21" s="150">
        <f t="shared" ref="J21:L21" si="17">SUM(J8+J9+J10+J11+J12+J13+J14+J16+J17+J18+J19+J20)</f>
        <v>18215811</v>
      </c>
      <c r="K21" s="150">
        <f t="shared" si="17"/>
        <v>1255264</v>
      </c>
      <c r="L21" s="150">
        <f t="shared" si="17"/>
        <v>43372617</v>
      </c>
    </row>
    <row r="22" spans="2:12" ht="15.75" customHeight="1" thickBot="1">
      <c r="B22" s="41"/>
      <c r="C22" s="42"/>
      <c r="D22" s="43"/>
      <c r="E22" s="22"/>
      <c r="F22" s="22"/>
      <c r="G22" s="22"/>
      <c r="H22" s="22"/>
      <c r="I22" s="22"/>
      <c r="J22" s="22"/>
      <c r="K22" s="22"/>
      <c r="L22" s="22"/>
    </row>
    <row r="23" spans="2:12" ht="33.75" customHeight="1" thickBot="1">
      <c r="B23" s="3"/>
      <c r="C23" s="107" t="s">
        <v>1</v>
      </c>
      <c r="D23" s="3" t="s">
        <v>14</v>
      </c>
      <c r="E23" s="117" t="s">
        <v>71</v>
      </c>
      <c r="F23" s="217" t="s">
        <v>72</v>
      </c>
      <c r="G23" s="695" t="s">
        <v>70</v>
      </c>
      <c r="H23" s="118" t="s">
        <v>13</v>
      </c>
      <c r="I23" s="117" t="s">
        <v>71</v>
      </c>
      <c r="J23" s="217" t="s">
        <v>72</v>
      </c>
      <c r="K23" s="695" t="s">
        <v>70</v>
      </c>
      <c r="L23" s="118" t="s">
        <v>13</v>
      </c>
    </row>
    <row r="24" spans="2:12" ht="18" customHeight="1" thickBot="1">
      <c r="B24" s="44" t="s">
        <v>15</v>
      </c>
      <c r="C24" s="4">
        <v>117</v>
      </c>
      <c r="D24" s="5" t="s">
        <v>17</v>
      </c>
      <c r="E24" s="157"/>
      <c r="F24" s="218"/>
      <c r="G24" s="696"/>
      <c r="H24" s="158"/>
      <c r="I24" s="157"/>
      <c r="J24" s="218"/>
      <c r="K24" s="696"/>
      <c r="L24" s="158"/>
    </row>
    <row r="25" spans="2:12" ht="12" customHeight="1">
      <c r="B25" s="12" t="s">
        <v>10</v>
      </c>
      <c r="C25" s="690" t="s">
        <v>16</v>
      </c>
      <c r="D25" s="690"/>
      <c r="E25" s="68"/>
      <c r="F25" s="132"/>
      <c r="G25" s="132"/>
      <c r="H25" s="161">
        <f>SUM(E25:G25)</f>
        <v>0</v>
      </c>
      <c r="I25" s="68"/>
      <c r="J25" s="132"/>
      <c r="K25" s="132"/>
      <c r="L25" s="133">
        <f>SUM(I25:K25)</f>
        <v>0</v>
      </c>
    </row>
    <row r="26" spans="2:12" ht="12" customHeight="1">
      <c r="B26" s="13">
        <v>1000</v>
      </c>
      <c r="C26" s="198" t="s">
        <v>2</v>
      </c>
      <c r="D26" s="198"/>
      <c r="E26" s="69"/>
      <c r="F26" s="67"/>
      <c r="G26" s="67"/>
      <c r="H26" s="162">
        <f t="shared" ref="H26:H35" si="18">SUM(E26:G26)</f>
        <v>0</v>
      </c>
      <c r="I26" s="69"/>
      <c r="J26" s="67"/>
      <c r="K26" s="67"/>
      <c r="L26" s="45">
        <f t="shared" ref="L26:L35" si="19">SUM(I26:K26)</f>
        <v>0</v>
      </c>
    </row>
    <row r="27" spans="2:12" ht="12" customHeight="1">
      <c r="B27" s="14" t="s">
        <v>187</v>
      </c>
      <c r="C27" s="198" t="s">
        <v>188</v>
      </c>
      <c r="D27" s="198"/>
      <c r="E27" s="69"/>
      <c r="F27" s="67"/>
      <c r="G27" s="67"/>
      <c r="H27" s="162">
        <f t="shared" si="18"/>
        <v>0</v>
      </c>
      <c r="I27" s="69"/>
      <c r="J27" s="67"/>
      <c r="K27" s="67"/>
      <c r="L27" s="45">
        <f t="shared" si="19"/>
        <v>0</v>
      </c>
    </row>
    <row r="28" spans="2:12" ht="12" customHeight="1">
      <c r="B28" s="15" t="s">
        <v>28</v>
      </c>
      <c r="C28" s="200" t="s">
        <v>189</v>
      </c>
      <c r="D28" s="200"/>
      <c r="E28" s="69"/>
      <c r="F28" s="67"/>
      <c r="G28" s="67"/>
      <c r="H28" s="162">
        <f t="shared" si="18"/>
        <v>0</v>
      </c>
      <c r="I28" s="69"/>
      <c r="J28" s="67"/>
      <c r="K28" s="67"/>
      <c r="L28" s="45">
        <f t="shared" si="19"/>
        <v>0</v>
      </c>
    </row>
    <row r="29" spans="2:12" ht="15" customHeight="1">
      <c r="B29" s="13">
        <v>4200</v>
      </c>
      <c r="C29" s="200" t="s">
        <v>3</v>
      </c>
      <c r="D29" s="200"/>
      <c r="E29" s="69"/>
      <c r="F29" s="67"/>
      <c r="G29" s="67"/>
      <c r="H29" s="162">
        <f t="shared" si="18"/>
        <v>0</v>
      </c>
      <c r="I29" s="69"/>
      <c r="J29" s="67"/>
      <c r="K29" s="67"/>
      <c r="L29" s="45">
        <f t="shared" si="19"/>
        <v>0</v>
      </c>
    </row>
    <row r="30" spans="2:12" ht="24" customHeight="1">
      <c r="B30" s="6"/>
      <c r="C30" s="2">
        <v>4214</v>
      </c>
      <c r="D30" s="1" t="s">
        <v>190</v>
      </c>
      <c r="E30" s="69"/>
      <c r="F30" s="67"/>
      <c r="G30" s="67"/>
      <c r="H30" s="162">
        <f t="shared" si="18"/>
        <v>0</v>
      </c>
      <c r="I30" s="69"/>
      <c r="J30" s="67"/>
      <c r="K30" s="67"/>
      <c r="L30" s="45">
        <f t="shared" si="19"/>
        <v>0</v>
      </c>
    </row>
    <row r="31" spans="2:12" ht="12" customHeight="1">
      <c r="B31" s="13">
        <v>4300</v>
      </c>
      <c r="C31" s="199" t="s">
        <v>4</v>
      </c>
      <c r="D31" s="199"/>
      <c r="E31" s="69"/>
      <c r="F31" s="67"/>
      <c r="G31" s="67"/>
      <c r="H31" s="162">
        <f t="shared" si="18"/>
        <v>0</v>
      </c>
      <c r="I31" s="69"/>
      <c r="J31" s="67"/>
      <c r="K31" s="67"/>
      <c r="L31" s="45">
        <f t="shared" si="19"/>
        <v>0</v>
      </c>
    </row>
    <row r="32" spans="2:12" ht="12" customHeight="1">
      <c r="B32" s="13">
        <v>4500</v>
      </c>
      <c r="C32" s="200" t="s">
        <v>5</v>
      </c>
      <c r="D32" s="200"/>
      <c r="E32" s="69"/>
      <c r="F32" s="67"/>
      <c r="G32" s="67"/>
      <c r="H32" s="162">
        <f t="shared" si="18"/>
        <v>0</v>
      </c>
      <c r="I32" s="69"/>
      <c r="J32" s="67"/>
      <c r="K32" s="67"/>
      <c r="L32" s="45">
        <f t="shared" si="19"/>
        <v>0</v>
      </c>
    </row>
    <row r="33" spans="2:12" ht="12" customHeight="1">
      <c r="B33" s="13">
        <v>4600</v>
      </c>
      <c r="C33" s="689" t="s">
        <v>6</v>
      </c>
      <c r="D33" s="689"/>
      <c r="E33" s="69"/>
      <c r="F33" s="67"/>
      <c r="G33" s="67"/>
      <c r="H33" s="162">
        <f t="shared" si="18"/>
        <v>0</v>
      </c>
      <c r="I33" s="69"/>
      <c r="J33" s="67"/>
      <c r="K33" s="67"/>
      <c r="L33" s="45">
        <f t="shared" si="19"/>
        <v>0</v>
      </c>
    </row>
    <row r="34" spans="2:12" ht="12" customHeight="1">
      <c r="B34" s="152" t="s">
        <v>236</v>
      </c>
      <c r="C34" s="201" t="s">
        <v>12</v>
      </c>
      <c r="D34" s="201"/>
      <c r="E34" s="69"/>
      <c r="F34" s="67"/>
      <c r="G34" s="67"/>
      <c r="H34" s="162">
        <f t="shared" si="18"/>
        <v>0</v>
      </c>
      <c r="I34" s="69"/>
      <c r="J34" s="67"/>
      <c r="K34" s="67"/>
      <c r="L34" s="45">
        <f t="shared" si="19"/>
        <v>0</v>
      </c>
    </row>
    <row r="35" spans="2:12" ht="12.75" customHeight="1" thickBot="1">
      <c r="B35" s="17">
        <v>98</v>
      </c>
      <c r="C35" s="197" t="s">
        <v>7</v>
      </c>
      <c r="D35" s="200"/>
      <c r="E35" s="134"/>
      <c r="F35" s="135"/>
      <c r="G35" s="135"/>
      <c r="H35" s="163">
        <f t="shared" si="18"/>
        <v>0</v>
      </c>
      <c r="I35" s="134"/>
      <c r="J35" s="135"/>
      <c r="K35" s="135"/>
      <c r="L35" s="143">
        <f t="shared" si="19"/>
        <v>0</v>
      </c>
    </row>
    <row r="36" spans="2:12" ht="12.75" customHeight="1" thickBot="1">
      <c r="B36" s="7"/>
      <c r="C36" s="8"/>
      <c r="D36" s="9" t="s">
        <v>68</v>
      </c>
      <c r="E36" s="159">
        <f>SUM(E25+E26+E27+E28+E29+E31+E32+E33+E34+E35)</f>
        <v>0</v>
      </c>
      <c r="F36" s="160">
        <f t="shared" ref="F36:H36" si="20">SUM(F25+F26+F27+F28+F29+F31+F32+F33+F34+F35)</f>
        <v>0</v>
      </c>
      <c r="G36" s="160">
        <f t="shared" si="20"/>
        <v>0</v>
      </c>
      <c r="H36" s="131">
        <f t="shared" si="20"/>
        <v>0</v>
      </c>
      <c r="I36" s="159">
        <f>SUM(I25+I26+I27+I28+I29+I31+I32+I33+I34+I35)</f>
        <v>0</v>
      </c>
      <c r="J36" s="160">
        <f t="shared" ref="J36:L36" si="21">SUM(J25+J26+J27+J28+J29+J31+J32+J33+J34+J35)</f>
        <v>0</v>
      </c>
      <c r="K36" s="160">
        <f t="shared" si="21"/>
        <v>0</v>
      </c>
      <c r="L36" s="131">
        <f t="shared" si="21"/>
        <v>0</v>
      </c>
    </row>
    <row r="37" spans="2:12" ht="12.75" thickBot="1">
      <c r="B37" s="18"/>
      <c r="C37" s="19"/>
      <c r="D37" s="20"/>
      <c r="E37" s="81"/>
      <c r="F37" s="81"/>
      <c r="G37" s="81"/>
      <c r="H37" s="81"/>
      <c r="I37" s="81"/>
      <c r="J37" s="81"/>
      <c r="K37" s="81"/>
      <c r="L37" s="81"/>
    </row>
    <row r="38" spans="2:12" ht="33.75" customHeight="1" thickBot="1">
      <c r="B38" s="3"/>
      <c r="C38" s="107" t="s">
        <v>1</v>
      </c>
      <c r="D38" s="3" t="s">
        <v>14</v>
      </c>
      <c r="E38" s="122" t="s">
        <v>71</v>
      </c>
      <c r="F38" s="123" t="s">
        <v>72</v>
      </c>
      <c r="G38" s="123" t="s">
        <v>70</v>
      </c>
      <c r="H38" s="124" t="s">
        <v>13</v>
      </c>
      <c r="I38" s="122" t="s">
        <v>71</v>
      </c>
      <c r="J38" s="123" t="s">
        <v>72</v>
      </c>
      <c r="K38" s="123" t="s">
        <v>70</v>
      </c>
      <c r="L38" s="124" t="s">
        <v>13</v>
      </c>
    </row>
    <row r="39" spans="2:12" ht="12.75" thickBot="1">
      <c r="B39" s="44" t="s">
        <v>15</v>
      </c>
      <c r="C39" s="4">
        <v>122</v>
      </c>
      <c r="D39" s="5" t="s">
        <v>11</v>
      </c>
      <c r="E39" s="125"/>
      <c r="F39" s="126"/>
      <c r="G39" s="126"/>
      <c r="H39" s="127"/>
      <c r="I39" s="125"/>
      <c r="J39" s="126"/>
      <c r="K39" s="126"/>
      <c r="L39" s="127"/>
    </row>
    <row r="40" spans="2:12" ht="12" customHeight="1">
      <c r="B40" s="12" t="s">
        <v>10</v>
      </c>
      <c r="C40" s="690" t="s">
        <v>16</v>
      </c>
      <c r="D40" s="690"/>
      <c r="E40" s="128">
        <v>2859616</v>
      </c>
      <c r="F40" s="66"/>
      <c r="G40" s="66">
        <v>707565</v>
      </c>
      <c r="H40" s="46">
        <f>SUM(E40:G40)</f>
        <v>3567181</v>
      </c>
      <c r="I40" s="128">
        <v>2675602</v>
      </c>
      <c r="J40" s="66"/>
      <c r="K40" s="66">
        <v>652026</v>
      </c>
      <c r="L40" s="46">
        <f>SUM(I40:K40)</f>
        <v>3327628</v>
      </c>
    </row>
    <row r="41" spans="2:12">
      <c r="B41" s="13">
        <v>1000</v>
      </c>
      <c r="C41" s="198" t="s">
        <v>2</v>
      </c>
      <c r="D41" s="198"/>
      <c r="E41" s="69"/>
      <c r="F41" s="67">
        <v>544889</v>
      </c>
      <c r="G41" s="67"/>
      <c r="H41" s="46">
        <f t="shared" ref="H41:H50" si="22">SUM(E41:G41)</f>
        <v>544889</v>
      </c>
      <c r="I41" s="69"/>
      <c r="J41" s="67">
        <v>541970</v>
      </c>
      <c r="K41" s="67"/>
      <c r="L41" s="46">
        <f t="shared" ref="L41:L50" si="23">SUM(I41:K41)</f>
        <v>541970</v>
      </c>
    </row>
    <row r="42" spans="2:12">
      <c r="B42" s="14" t="s">
        <v>187</v>
      </c>
      <c r="C42" s="198" t="s">
        <v>188</v>
      </c>
      <c r="D42" s="198"/>
      <c r="E42" s="69"/>
      <c r="F42" s="67">
        <v>113500</v>
      </c>
      <c r="G42" s="67"/>
      <c r="H42" s="46">
        <f t="shared" si="22"/>
        <v>113500</v>
      </c>
      <c r="I42" s="69"/>
      <c r="J42" s="67">
        <v>-839396</v>
      </c>
      <c r="K42" s="67"/>
      <c r="L42" s="46">
        <f t="shared" si="23"/>
        <v>-839396</v>
      </c>
    </row>
    <row r="43" spans="2:12">
      <c r="B43" s="15" t="s">
        <v>28</v>
      </c>
      <c r="C43" s="200" t="s">
        <v>189</v>
      </c>
      <c r="D43" s="200"/>
      <c r="E43" s="69"/>
      <c r="F43" s="67"/>
      <c r="G43" s="67"/>
      <c r="H43" s="46">
        <f t="shared" si="22"/>
        <v>0</v>
      </c>
      <c r="I43" s="69"/>
      <c r="J43" s="67"/>
      <c r="K43" s="67"/>
      <c r="L43" s="46">
        <f t="shared" si="23"/>
        <v>0</v>
      </c>
    </row>
    <row r="44" spans="2:12">
      <c r="B44" s="13">
        <v>4200</v>
      </c>
      <c r="C44" s="200" t="s">
        <v>3</v>
      </c>
      <c r="D44" s="200"/>
      <c r="E44" s="69"/>
      <c r="F44" s="67">
        <v>35000</v>
      </c>
      <c r="G44" s="67"/>
      <c r="H44" s="46">
        <f t="shared" si="22"/>
        <v>35000</v>
      </c>
      <c r="I44" s="69"/>
      <c r="J44" s="67">
        <v>31230</v>
      </c>
      <c r="K44" s="67"/>
      <c r="L44" s="46">
        <f t="shared" si="23"/>
        <v>31230</v>
      </c>
    </row>
    <row r="45" spans="2:12">
      <c r="B45" s="6"/>
      <c r="C45" s="2">
        <v>4214</v>
      </c>
      <c r="D45" s="1" t="s">
        <v>190</v>
      </c>
      <c r="E45" s="69"/>
      <c r="F45" s="67">
        <v>35000</v>
      </c>
      <c r="G45" s="67"/>
      <c r="H45" s="46">
        <f t="shared" si="22"/>
        <v>35000</v>
      </c>
      <c r="I45" s="69"/>
      <c r="J45" s="67">
        <v>31230</v>
      </c>
      <c r="K45" s="67"/>
      <c r="L45" s="46">
        <f t="shared" si="23"/>
        <v>31230</v>
      </c>
    </row>
    <row r="46" spans="2:12">
      <c r="B46" s="13">
        <v>4300</v>
      </c>
      <c r="C46" s="199" t="s">
        <v>4</v>
      </c>
      <c r="D46" s="199"/>
      <c r="E46" s="69"/>
      <c r="F46" s="67"/>
      <c r="G46" s="67"/>
      <c r="H46" s="46">
        <f t="shared" si="22"/>
        <v>0</v>
      </c>
      <c r="I46" s="69"/>
      <c r="J46" s="67"/>
      <c r="K46" s="67"/>
      <c r="L46" s="46">
        <f t="shared" si="23"/>
        <v>0</v>
      </c>
    </row>
    <row r="47" spans="2:12">
      <c r="B47" s="13">
        <v>4500</v>
      </c>
      <c r="C47" s="200" t="s">
        <v>5</v>
      </c>
      <c r="D47" s="200"/>
      <c r="E47" s="69"/>
      <c r="F47" s="67"/>
      <c r="G47" s="67"/>
      <c r="H47" s="46">
        <f t="shared" si="22"/>
        <v>0</v>
      </c>
      <c r="I47" s="69"/>
      <c r="J47" s="67"/>
      <c r="K47" s="67"/>
      <c r="L47" s="46">
        <f t="shared" si="23"/>
        <v>0</v>
      </c>
    </row>
    <row r="48" spans="2:12" ht="12" customHeight="1">
      <c r="B48" s="13">
        <v>4600</v>
      </c>
      <c r="C48" s="689" t="s">
        <v>6</v>
      </c>
      <c r="D48" s="689"/>
      <c r="E48" s="69"/>
      <c r="F48" s="67">
        <v>13000</v>
      </c>
      <c r="G48" s="67"/>
      <c r="H48" s="46">
        <f t="shared" si="22"/>
        <v>13000</v>
      </c>
      <c r="I48" s="69"/>
      <c r="J48" s="67">
        <v>11875</v>
      </c>
      <c r="K48" s="67"/>
      <c r="L48" s="46">
        <f t="shared" si="23"/>
        <v>11875</v>
      </c>
    </row>
    <row r="49" spans="2:12">
      <c r="B49" s="152" t="s">
        <v>236</v>
      </c>
      <c r="C49" s="201" t="s">
        <v>12</v>
      </c>
      <c r="D49" s="201"/>
      <c r="E49" s="69"/>
      <c r="F49" s="67">
        <v>33000</v>
      </c>
      <c r="G49" s="67"/>
      <c r="H49" s="46">
        <f t="shared" si="22"/>
        <v>33000</v>
      </c>
      <c r="I49" s="69"/>
      <c r="J49" s="67">
        <v>27785</v>
      </c>
      <c r="K49" s="67"/>
      <c r="L49" s="46">
        <f t="shared" si="23"/>
        <v>27785</v>
      </c>
    </row>
    <row r="50" spans="2:12" ht="12.75" thickBot="1">
      <c r="B50" s="17">
        <v>98</v>
      </c>
      <c r="C50" s="197" t="s">
        <v>7</v>
      </c>
      <c r="D50" s="200"/>
      <c r="E50" s="129"/>
      <c r="F50" s="130"/>
      <c r="G50" s="130"/>
      <c r="H50" s="141">
        <f t="shared" si="22"/>
        <v>0</v>
      </c>
      <c r="I50" s="129"/>
      <c r="J50" s="130"/>
      <c r="K50" s="130"/>
      <c r="L50" s="141">
        <f t="shared" si="23"/>
        <v>0</v>
      </c>
    </row>
    <row r="51" spans="2:12" ht="12.75" thickBot="1">
      <c r="B51" s="7"/>
      <c r="C51" s="8"/>
      <c r="D51" s="9" t="s">
        <v>68</v>
      </c>
      <c r="E51" s="119">
        <f>SUM(E40+E41+E42+E43+E44+E46+E47+E48+E49+E50)</f>
        <v>2859616</v>
      </c>
      <c r="F51" s="120">
        <f>SUM(F40+F41+F42+F43+F44+F46+F47+F48+F49+F50)</f>
        <v>739389</v>
      </c>
      <c r="G51" s="120">
        <f>SUM(G40+G41+G42+G43+G44+G46+G47+G48+G49+G50)</f>
        <v>707565</v>
      </c>
      <c r="H51" s="121">
        <f>SUM(E51:G51)</f>
        <v>4306570</v>
      </c>
      <c r="I51" s="119">
        <f>SUM(I40+I41+I42+I43+I44+I46+I47+I48+I49+I50)</f>
        <v>2675602</v>
      </c>
      <c r="J51" s="120">
        <f>SUM(J40+J41+J42+J43+J44+J46+J47+J48+J49+J50)</f>
        <v>-226536</v>
      </c>
      <c r="K51" s="120">
        <f>SUM(K40+K41+K42+K43+K44+K46+K47+K48+K49+K50)</f>
        <v>652026</v>
      </c>
      <c r="L51" s="121">
        <f>SUM(I51:K51)</f>
        <v>3101092</v>
      </c>
    </row>
    <row r="52" spans="2:12">
      <c r="B52" s="18"/>
      <c r="C52" s="19"/>
      <c r="D52" s="20"/>
      <c r="E52" s="156"/>
      <c r="F52" s="156"/>
      <c r="G52" s="156"/>
      <c r="H52" s="21"/>
      <c r="I52" s="156"/>
      <c r="J52" s="156"/>
      <c r="K52" s="156"/>
      <c r="L52" s="21"/>
    </row>
    <row r="53" spans="2:12">
      <c r="B53" s="18"/>
      <c r="C53" s="19"/>
      <c r="D53" s="20"/>
      <c r="E53" s="21"/>
      <c r="F53" s="21"/>
      <c r="G53" s="21"/>
      <c r="H53" s="21"/>
      <c r="I53" s="21"/>
      <c r="J53" s="21"/>
      <c r="K53" s="21"/>
      <c r="L53" s="21"/>
    </row>
    <row r="54" spans="2:12" ht="12.75" thickBot="1">
      <c r="B54" s="18"/>
      <c r="C54" s="19"/>
      <c r="D54" s="20"/>
      <c r="E54" s="81"/>
      <c r="F54" s="81"/>
      <c r="G54" s="81"/>
      <c r="H54" s="81"/>
      <c r="I54" s="81"/>
      <c r="J54" s="81"/>
      <c r="K54" s="81"/>
      <c r="L54" s="81"/>
    </row>
    <row r="55" spans="2:12" ht="38.25" customHeight="1" thickBot="1">
      <c r="B55" s="48"/>
      <c r="C55" s="49" t="s">
        <v>1</v>
      </c>
      <c r="D55" s="48" t="s">
        <v>14</v>
      </c>
      <c r="E55" s="122" t="s">
        <v>71</v>
      </c>
      <c r="F55" s="123" t="s">
        <v>72</v>
      </c>
      <c r="G55" s="123" t="s">
        <v>70</v>
      </c>
      <c r="H55" s="124" t="s">
        <v>13</v>
      </c>
      <c r="I55" s="122" t="s">
        <v>71</v>
      </c>
      <c r="J55" s="123" t="s">
        <v>72</v>
      </c>
      <c r="K55" s="123" t="s">
        <v>70</v>
      </c>
      <c r="L55" s="124" t="s">
        <v>13</v>
      </c>
    </row>
    <row r="56" spans="2:12" ht="15" customHeight="1" thickBot="1">
      <c r="B56" s="44" t="s">
        <v>15</v>
      </c>
      <c r="C56" s="23">
        <v>123</v>
      </c>
      <c r="D56" s="50" t="s">
        <v>19</v>
      </c>
      <c r="E56" s="125"/>
      <c r="F56" s="126"/>
      <c r="G56" s="126"/>
      <c r="H56" s="127">
        <v>0</v>
      </c>
      <c r="I56" s="125"/>
      <c r="J56" s="126"/>
      <c r="K56" s="126"/>
      <c r="L56" s="127">
        <v>0</v>
      </c>
    </row>
    <row r="57" spans="2:12" ht="12" customHeight="1">
      <c r="B57" s="12" t="s">
        <v>10</v>
      </c>
      <c r="C57" s="690" t="s">
        <v>16</v>
      </c>
      <c r="D57" s="690"/>
      <c r="E57" s="128"/>
      <c r="F57" s="66">
        <v>418635</v>
      </c>
      <c r="G57" s="66"/>
      <c r="H57" s="46">
        <f>SUM(E57:G57)</f>
        <v>418635</v>
      </c>
      <c r="I57" s="128"/>
      <c r="J57" s="66">
        <v>368618</v>
      </c>
      <c r="K57" s="66"/>
      <c r="L57" s="46">
        <f>SUM(I57:K57)</f>
        <v>368618</v>
      </c>
    </row>
    <row r="58" spans="2:12">
      <c r="B58" s="13">
        <v>1000</v>
      </c>
      <c r="C58" s="198" t="s">
        <v>2</v>
      </c>
      <c r="D58" s="198"/>
      <c r="E58" s="69"/>
      <c r="F58" s="67">
        <v>18410</v>
      </c>
      <c r="G58" s="67"/>
      <c r="H58" s="46">
        <f>SUM(E58:G58)</f>
        <v>18410</v>
      </c>
      <c r="I58" s="69"/>
      <c r="J58" s="67">
        <v>13909</v>
      </c>
      <c r="K58" s="67"/>
      <c r="L58" s="46">
        <f>SUM(I58:K58)</f>
        <v>13909</v>
      </c>
    </row>
    <row r="59" spans="2:12">
      <c r="B59" s="14" t="s">
        <v>187</v>
      </c>
      <c r="C59" s="198" t="s">
        <v>188</v>
      </c>
      <c r="D59" s="198"/>
      <c r="E59" s="69"/>
      <c r="F59" s="67"/>
      <c r="G59" s="67"/>
      <c r="H59" s="46">
        <f>SUM(E59:G59)</f>
        <v>0</v>
      </c>
      <c r="I59" s="69"/>
      <c r="J59" s="67"/>
      <c r="K59" s="67"/>
      <c r="L59" s="46">
        <f>SUM(I59:K59)</f>
        <v>0</v>
      </c>
    </row>
    <row r="60" spans="2:12">
      <c r="B60" s="15" t="s">
        <v>28</v>
      </c>
      <c r="C60" s="200" t="s">
        <v>189</v>
      </c>
      <c r="D60" s="200"/>
      <c r="E60" s="69"/>
      <c r="F60" s="67"/>
      <c r="G60" s="67"/>
      <c r="H60" s="46">
        <f>SUM(E60:G60)</f>
        <v>0</v>
      </c>
      <c r="I60" s="69"/>
      <c r="J60" s="67"/>
      <c r="K60" s="67"/>
      <c r="L60" s="46">
        <f>SUM(I60:K60)</f>
        <v>0</v>
      </c>
    </row>
    <row r="61" spans="2:12">
      <c r="B61" s="13">
        <v>4200</v>
      </c>
      <c r="C61" s="200" t="s">
        <v>3</v>
      </c>
      <c r="D61" s="200"/>
      <c r="E61" s="69"/>
      <c r="F61" s="67"/>
      <c r="G61" s="67"/>
      <c r="H61" s="46">
        <f>SUM(E61:G61)</f>
        <v>0</v>
      </c>
      <c r="I61" s="69"/>
      <c r="J61" s="67"/>
      <c r="K61" s="67"/>
      <c r="L61" s="46">
        <f>SUM(I61:K61)</f>
        <v>0</v>
      </c>
    </row>
    <row r="62" spans="2:12" ht="24" customHeight="1">
      <c r="B62" s="6"/>
      <c r="C62" s="2">
        <v>4214</v>
      </c>
      <c r="D62" s="1" t="s">
        <v>190</v>
      </c>
      <c r="E62" s="69"/>
      <c r="F62" s="67"/>
      <c r="G62" s="67"/>
      <c r="H62" s="46"/>
      <c r="I62" s="69"/>
      <c r="J62" s="67"/>
      <c r="K62" s="67"/>
      <c r="L62" s="46"/>
    </row>
    <row r="63" spans="2:12">
      <c r="B63" s="13">
        <v>4300</v>
      </c>
      <c r="C63" s="199" t="s">
        <v>4</v>
      </c>
      <c r="D63" s="199"/>
      <c r="E63" s="69"/>
      <c r="F63" s="67"/>
      <c r="G63" s="67"/>
      <c r="H63" s="46">
        <f t="shared" ref="H63:H68" si="24">SUM(E63:G63)</f>
        <v>0</v>
      </c>
      <c r="I63" s="69"/>
      <c r="J63" s="67"/>
      <c r="K63" s="67"/>
      <c r="L63" s="46">
        <f t="shared" ref="L63:L68" si="25">SUM(I63:K63)</f>
        <v>0</v>
      </c>
    </row>
    <row r="64" spans="2:12">
      <c r="B64" s="13">
        <v>4500</v>
      </c>
      <c r="C64" s="200" t="s">
        <v>5</v>
      </c>
      <c r="D64" s="200"/>
      <c r="E64" s="69"/>
      <c r="F64" s="67"/>
      <c r="G64" s="67"/>
      <c r="H64" s="46">
        <f t="shared" si="24"/>
        <v>0</v>
      </c>
      <c r="I64" s="69"/>
      <c r="J64" s="67"/>
      <c r="K64" s="67"/>
      <c r="L64" s="46">
        <f t="shared" si="25"/>
        <v>0</v>
      </c>
    </row>
    <row r="65" spans="2:12" ht="12" customHeight="1">
      <c r="B65" s="13">
        <v>4600</v>
      </c>
      <c r="C65" s="689" t="s">
        <v>6</v>
      </c>
      <c r="D65" s="689"/>
      <c r="E65" s="69"/>
      <c r="F65" s="67">
        <v>700</v>
      </c>
      <c r="G65" s="67"/>
      <c r="H65" s="46">
        <f t="shared" si="24"/>
        <v>700</v>
      </c>
      <c r="I65" s="69"/>
      <c r="J65" s="67"/>
      <c r="K65" s="67"/>
      <c r="L65" s="46">
        <f t="shared" si="25"/>
        <v>0</v>
      </c>
    </row>
    <row r="66" spans="2:12">
      <c r="B66" s="152" t="s">
        <v>236</v>
      </c>
      <c r="C66" s="201" t="s">
        <v>12</v>
      </c>
      <c r="D66" s="201"/>
      <c r="E66" s="69"/>
      <c r="F66" s="67"/>
      <c r="G66" s="67"/>
      <c r="H66" s="46">
        <f t="shared" si="24"/>
        <v>0</v>
      </c>
      <c r="I66" s="69"/>
      <c r="J66" s="67"/>
      <c r="K66" s="67"/>
      <c r="L66" s="46">
        <f t="shared" si="25"/>
        <v>0</v>
      </c>
    </row>
    <row r="67" spans="2:12" ht="12.75" thickBot="1">
      <c r="B67" s="17">
        <v>98</v>
      </c>
      <c r="C67" s="197" t="s">
        <v>7</v>
      </c>
      <c r="D67" s="200"/>
      <c r="E67" s="129"/>
      <c r="F67" s="130"/>
      <c r="G67" s="130"/>
      <c r="H67" s="46">
        <f t="shared" si="24"/>
        <v>0</v>
      </c>
      <c r="I67" s="129"/>
      <c r="J67" s="130"/>
      <c r="K67" s="130"/>
      <c r="L67" s="46">
        <f t="shared" si="25"/>
        <v>0</v>
      </c>
    </row>
    <row r="68" spans="2:12" ht="12.75" thickBot="1">
      <c r="B68" s="7"/>
      <c r="C68" s="8"/>
      <c r="D68" s="9" t="s">
        <v>69</v>
      </c>
      <c r="E68" s="119">
        <f>SUM(E57+E58+E59+E60+E61+E63+E64+E65+E66+E67)</f>
        <v>0</v>
      </c>
      <c r="F68" s="120">
        <f>SUM(F57+F58+F59+F60+F61+F63+F64+F65+F66+F67)</f>
        <v>437745</v>
      </c>
      <c r="G68" s="120">
        <f>SUM(G57+G58+G59+G60+G61+G63+G64+G65+G66+G67)</f>
        <v>0</v>
      </c>
      <c r="H68" s="121">
        <f t="shared" si="24"/>
        <v>437745</v>
      </c>
      <c r="I68" s="119">
        <f>SUM(I57+I58+I59+I60+I61+I63+I64+I65+I66+I67)</f>
        <v>0</v>
      </c>
      <c r="J68" s="120">
        <f>SUM(J57+J58+J59+J60+J61+J63+J64+J65+J66+J67)</f>
        <v>382527</v>
      </c>
      <c r="K68" s="120">
        <f>SUM(K57+K58+K59+K60+K61+K63+K64+K65+K66+K67)</f>
        <v>0</v>
      </c>
      <c r="L68" s="121">
        <f t="shared" si="25"/>
        <v>382527</v>
      </c>
    </row>
    <row r="69" spans="2:12">
      <c r="B69" s="691" t="s">
        <v>18</v>
      </c>
      <c r="C69" s="691"/>
      <c r="D69" s="691"/>
      <c r="E69" s="21">
        <f>SUM(E36+E51+E68)</f>
        <v>2859616</v>
      </c>
      <c r="F69" s="21">
        <f t="shared" ref="F69:H69" si="26">SUM(F36+F51+F68)</f>
        <v>1177134</v>
      </c>
      <c r="G69" s="21">
        <f t="shared" si="26"/>
        <v>707565</v>
      </c>
      <c r="H69" s="21">
        <f t="shared" si="26"/>
        <v>4744315</v>
      </c>
      <c r="I69" s="21">
        <f>SUM(I36+I51+I68)</f>
        <v>2675602</v>
      </c>
      <c r="J69" s="21">
        <f t="shared" ref="J69:L69" si="27">SUM(J36+J51+J68)</f>
        <v>155991</v>
      </c>
      <c r="K69" s="21">
        <f t="shared" si="27"/>
        <v>652026</v>
      </c>
      <c r="L69" s="21">
        <f t="shared" si="27"/>
        <v>3483619</v>
      </c>
    </row>
    <row r="70" spans="2:12" ht="12.75" thickBot="1">
      <c r="B70" s="79"/>
      <c r="C70" s="79"/>
      <c r="D70" s="79"/>
      <c r="E70" s="81"/>
      <c r="F70" s="81"/>
      <c r="G70" s="81"/>
      <c r="H70" s="81"/>
      <c r="I70" s="81"/>
      <c r="J70" s="81"/>
      <c r="K70" s="81"/>
      <c r="L70" s="81"/>
    </row>
    <row r="71" spans="2:12" ht="35.25" customHeight="1" thickBot="1">
      <c r="B71" s="3"/>
      <c r="C71" s="107" t="s">
        <v>1</v>
      </c>
      <c r="D71" s="3" t="s">
        <v>14</v>
      </c>
      <c r="E71" s="122" t="s">
        <v>71</v>
      </c>
      <c r="F71" s="123" t="s">
        <v>72</v>
      </c>
      <c r="G71" s="123" t="s">
        <v>70</v>
      </c>
      <c r="H71" s="124" t="s">
        <v>13</v>
      </c>
      <c r="I71" s="122" t="s">
        <v>71</v>
      </c>
      <c r="J71" s="123" t="s">
        <v>72</v>
      </c>
      <c r="K71" s="123" t="s">
        <v>70</v>
      </c>
      <c r="L71" s="124" t="s">
        <v>13</v>
      </c>
    </row>
    <row r="72" spans="2:12" ht="12.75" thickBot="1">
      <c r="B72" s="44" t="s">
        <v>15</v>
      </c>
      <c r="C72" s="4">
        <v>239</v>
      </c>
      <c r="D72" s="5" t="s">
        <v>20</v>
      </c>
      <c r="E72" s="125"/>
      <c r="F72" s="126"/>
      <c r="G72" s="126"/>
      <c r="H72" s="127">
        <v>0</v>
      </c>
      <c r="I72" s="125"/>
      <c r="J72" s="126"/>
      <c r="K72" s="126"/>
      <c r="L72" s="127">
        <v>0</v>
      </c>
    </row>
    <row r="73" spans="2:12" ht="12" customHeight="1">
      <c r="B73" s="12" t="s">
        <v>10</v>
      </c>
      <c r="C73" s="692" t="s">
        <v>16</v>
      </c>
      <c r="D73" s="692"/>
      <c r="E73" s="128">
        <v>28613</v>
      </c>
      <c r="F73" s="66"/>
      <c r="G73" s="66"/>
      <c r="H73" s="46">
        <f>SUM(E73:G73)</f>
        <v>28613</v>
      </c>
      <c r="I73" s="128">
        <v>6946</v>
      </c>
      <c r="J73" s="66"/>
      <c r="K73" s="66"/>
      <c r="L73" s="46">
        <f>SUM(I73:K73)</f>
        <v>6946</v>
      </c>
    </row>
    <row r="74" spans="2:12">
      <c r="B74" s="13">
        <v>1000</v>
      </c>
      <c r="C74" s="198" t="s">
        <v>2</v>
      </c>
      <c r="D74" s="198"/>
      <c r="E74" s="69">
        <v>72401</v>
      </c>
      <c r="F74" s="67"/>
      <c r="G74" s="67"/>
      <c r="H74" s="46">
        <f>SUM(E74:G74)</f>
        <v>72401</v>
      </c>
      <c r="I74" s="69">
        <v>8782</v>
      </c>
      <c r="J74" s="67"/>
      <c r="K74" s="67"/>
      <c r="L74" s="46">
        <f>SUM(I74:K74)</f>
        <v>8782</v>
      </c>
    </row>
    <row r="75" spans="2:12">
      <c r="B75" s="14" t="s">
        <v>187</v>
      </c>
      <c r="C75" s="198" t="s">
        <v>188</v>
      </c>
      <c r="D75" s="198"/>
      <c r="E75" s="69">
        <v>83</v>
      </c>
      <c r="F75" s="67"/>
      <c r="G75" s="67"/>
      <c r="H75" s="46">
        <f>SUM(E75:G75)</f>
        <v>83</v>
      </c>
      <c r="I75" s="69">
        <v>83</v>
      </c>
      <c r="J75" s="67"/>
      <c r="K75" s="67"/>
      <c r="L75" s="46">
        <f>SUM(I75:K75)</f>
        <v>83</v>
      </c>
    </row>
    <row r="76" spans="2:12">
      <c r="B76" s="15" t="s">
        <v>28</v>
      </c>
      <c r="C76" s="200" t="s">
        <v>189</v>
      </c>
      <c r="D76" s="200"/>
      <c r="E76" s="69"/>
      <c r="F76" s="67"/>
      <c r="G76" s="67"/>
      <c r="H76" s="46">
        <f>SUM(E76:G76)</f>
        <v>0</v>
      </c>
      <c r="I76" s="69"/>
      <c r="J76" s="67"/>
      <c r="K76" s="67"/>
      <c r="L76" s="46">
        <f>SUM(I76:K76)</f>
        <v>0</v>
      </c>
    </row>
    <row r="77" spans="2:12">
      <c r="B77" s="13">
        <v>4200</v>
      </c>
      <c r="C77" s="200" t="s">
        <v>3</v>
      </c>
      <c r="D77" s="200"/>
      <c r="E77" s="69"/>
      <c r="F77" s="67"/>
      <c r="G77" s="67"/>
      <c r="H77" s="46">
        <f>SUM(E77:G77)</f>
        <v>0</v>
      </c>
      <c r="I77" s="69"/>
      <c r="J77" s="67"/>
      <c r="K77" s="67"/>
      <c r="L77" s="46">
        <f>SUM(I77:K77)</f>
        <v>0</v>
      </c>
    </row>
    <row r="78" spans="2:12" ht="23.25" customHeight="1">
      <c r="B78" s="6"/>
      <c r="C78" s="2">
        <v>4214</v>
      </c>
      <c r="D78" s="1" t="s">
        <v>190</v>
      </c>
      <c r="E78" s="69"/>
      <c r="F78" s="67"/>
      <c r="G78" s="67"/>
      <c r="H78" s="46"/>
      <c r="I78" s="69"/>
      <c r="J78" s="67"/>
      <c r="K78" s="67"/>
      <c r="L78" s="46"/>
    </row>
    <row r="79" spans="2:12">
      <c r="B79" s="13">
        <v>4300</v>
      </c>
      <c r="C79" s="199" t="s">
        <v>4</v>
      </c>
      <c r="D79" s="199"/>
      <c r="E79" s="69"/>
      <c r="F79" s="67"/>
      <c r="G79" s="67"/>
      <c r="H79" s="46">
        <f>SUM(E79:G79)</f>
        <v>0</v>
      </c>
      <c r="I79" s="69"/>
      <c r="J79" s="67"/>
      <c r="K79" s="67"/>
      <c r="L79" s="46">
        <f>SUM(I79:K79)</f>
        <v>0</v>
      </c>
    </row>
    <row r="80" spans="2:12">
      <c r="B80" s="13">
        <v>4500</v>
      </c>
      <c r="C80" s="200" t="s">
        <v>5</v>
      </c>
      <c r="D80" s="200"/>
      <c r="E80" s="69"/>
      <c r="F80" s="67"/>
      <c r="G80" s="67"/>
      <c r="H80" s="46">
        <f>SUM(E80:G80)</f>
        <v>0</v>
      </c>
      <c r="I80" s="69"/>
      <c r="J80" s="67"/>
      <c r="K80" s="67"/>
      <c r="L80" s="46">
        <f>SUM(I80:K80)</f>
        <v>0</v>
      </c>
    </row>
    <row r="81" spans="2:12" ht="12" customHeight="1">
      <c r="B81" s="13">
        <v>4600</v>
      </c>
      <c r="C81" s="689" t="s">
        <v>6</v>
      </c>
      <c r="D81" s="689"/>
      <c r="E81" s="69"/>
      <c r="F81" s="67"/>
      <c r="G81" s="67"/>
      <c r="H81" s="46">
        <f>SUM(E81:G81)</f>
        <v>0</v>
      </c>
      <c r="I81" s="69"/>
      <c r="J81" s="67"/>
      <c r="K81" s="67"/>
      <c r="L81" s="46">
        <f>SUM(I81:K81)</f>
        <v>0</v>
      </c>
    </row>
    <row r="82" spans="2:12">
      <c r="B82" s="152" t="s">
        <v>236</v>
      </c>
      <c r="C82" s="201" t="s">
        <v>12</v>
      </c>
      <c r="D82" s="201"/>
      <c r="E82" s="69"/>
      <c r="F82" s="67"/>
      <c r="G82" s="67"/>
      <c r="H82" s="46">
        <f>SUM(E82:G82)</f>
        <v>0</v>
      </c>
      <c r="I82" s="69"/>
      <c r="J82" s="67"/>
      <c r="K82" s="67"/>
      <c r="L82" s="46">
        <f>SUM(I82:K82)</f>
        <v>0</v>
      </c>
    </row>
    <row r="83" spans="2:12" ht="12.75" thickBot="1">
      <c r="B83" s="17">
        <v>98</v>
      </c>
      <c r="C83" s="197" t="s">
        <v>7</v>
      </c>
      <c r="D83" s="200"/>
      <c r="E83" s="129"/>
      <c r="F83" s="130"/>
      <c r="G83" s="130"/>
      <c r="H83" s="46">
        <f>SUM(E83:G83)</f>
        <v>0</v>
      </c>
      <c r="I83" s="129"/>
      <c r="J83" s="130"/>
      <c r="K83" s="130"/>
      <c r="L83" s="46">
        <f>SUM(I83:K83)</f>
        <v>0</v>
      </c>
    </row>
    <row r="84" spans="2:12" ht="12.75" thickBot="1">
      <c r="B84" s="7"/>
      <c r="C84" s="8"/>
      <c r="D84" s="9" t="s">
        <v>68</v>
      </c>
      <c r="E84" s="119">
        <f>SUM(E73+E74+E75+E76+E77+E79+E80+E81+E82+E83)</f>
        <v>101097</v>
      </c>
      <c r="F84" s="120">
        <f t="shared" ref="F84:H84" si="28">SUM(F73+F74+F75+F76+F77+F79+F80+F81+F82+F83)</f>
        <v>0</v>
      </c>
      <c r="G84" s="120">
        <f t="shared" si="28"/>
        <v>0</v>
      </c>
      <c r="H84" s="121">
        <f t="shared" si="28"/>
        <v>101097</v>
      </c>
      <c r="I84" s="119">
        <f>SUM(I73+I74+I75+I76+I77+I79+I80+I81+I82+I83)</f>
        <v>15811</v>
      </c>
      <c r="J84" s="120">
        <f t="shared" ref="J84:L84" si="29">SUM(J73+J74+J75+J76+J77+J79+J80+J81+J82+J83)</f>
        <v>0</v>
      </c>
      <c r="K84" s="120">
        <f t="shared" si="29"/>
        <v>0</v>
      </c>
      <c r="L84" s="121">
        <f t="shared" si="29"/>
        <v>15811</v>
      </c>
    </row>
    <row r="85" spans="2:12" ht="12.75" thickBot="1">
      <c r="B85" s="53"/>
      <c r="C85" s="53"/>
      <c r="D85" s="54"/>
      <c r="E85" s="113"/>
      <c r="F85" s="114"/>
      <c r="G85" s="114"/>
      <c r="H85" s="114"/>
      <c r="I85" s="113"/>
      <c r="J85" s="114"/>
      <c r="K85" s="114"/>
      <c r="L85" s="114"/>
    </row>
    <row r="86" spans="2:12" ht="36" customHeight="1" thickBot="1">
      <c r="B86" s="3"/>
      <c r="C86" s="107" t="s">
        <v>1</v>
      </c>
      <c r="D86" s="3" t="s">
        <v>14</v>
      </c>
      <c r="E86" s="122" t="s">
        <v>71</v>
      </c>
      <c r="F86" s="123" t="s">
        <v>72</v>
      </c>
      <c r="G86" s="123" t="s">
        <v>70</v>
      </c>
      <c r="H86" s="124" t="s">
        <v>13</v>
      </c>
      <c r="I86" s="122" t="s">
        <v>71</v>
      </c>
      <c r="J86" s="123" t="s">
        <v>72</v>
      </c>
      <c r="K86" s="123" t="s">
        <v>70</v>
      </c>
      <c r="L86" s="124" t="s">
        <v>13</v>
      </c>
    </row>
    <row r="87" spans="2:12" ht="18" customHeight="1" thickBot="1">
      <c r="B87" s="44" t="s">
        <v>15</v>
      </c>
      <c r="C87" s="4">
        <v>282</v>
      </c>
      <c r="D87" s="5" t="s">
        <v>21</v>
      </c>
      <c r="E87" s="125"/>
      <c r="F87" s="126"/>
      <c r="G87" s="126"/>
      <c r="H87" s="127"/>
      <c r="I87" s="125"/>
      <c r="J87" s="126"/>
      <c r="K87" s="126"/>
      <c r="L87" s="127"/>
    </row>
    <row r="88" spans="2:12" ht="12" customHeight="1">
      <c r="B88" s="12" t="s">
        <v>10</v>
      </c>
      <c r="C88" s="690" t="s">
        <v>16</v>
      </c>
      <c r="D88" s="690"/>
      <c r="E88" s="128">
        <v>137650</v>
      </c>
      <c r="F88" s="66"/>
      <c r="G88" s="66"/>
      <c r="H88" s="46">
        <f>SUM(E88:G88)</f>
        <v>137650</v>
      </c>
      <c r="I88" s="128">
        <v>130425</v>
      </c>
      <c r="J88" s="66"/>
      <c r="K88" s="66"/>
      <c r="L88" s="46">
        <f>SUM(I88:K88)</f>
        <v>130425</v>
      </c>
    </row>
    <row r="89" spans="2:12">
      <c r="B89" s="13">
        <v>1000</v>
      </c>
      <c r="C89" s="198" t="s">
        <v>2</v>
      </c>
      <c r="D89" s="198"/>
      <c r="E89" s="69">
        <v>11419</v>
      </c>
      <c r="F89" s="67"/>
      <c r="G89" s="67"/>
      <c r="H89" s="46">
        <f>SUM(E89:G89)</f>
        <v>11419</v>
      </c>
      <c r="I89" s="69">
        <v>8140</v>
      </c>
      <c r="J89" s="67"/>
      <c r="K89" s="67"/>
      <c r="L89" s="46">
        <f>SUM(I89:K89)</f>
        <v>8140</v>
      </c>
    </row>
    <row r="90" spans="2:12">
      <c r="B90" s="14" t="s">
        <v>187</v>
      </c>
      <c r="C90" s="198" t="s">
        <v>188</v>
      </c>
      <c r="D90" s="198"/>
      <c r="E90" s="69"/>
      <c r="F90" s="67"/>
      <c r="G90" s="67"/>
      <c r="H90" s="46">
        <f>SUM(E90:G90)</f>
        <v>0</v>
      </c>
      <c r="I90" s="69"/>
      <c r="J90" s="67"/>
      <c r="K90" s="67"/>
      <c r="L90" s="46">
        <f>SUM(I90:K90)</f>
        <v>0</v>
      </c>
    </row>
    <row r="91" spans="2:12">
      <c r="B91" s="15" t="s">
        <v>28</v>
      </c>
      <c r="C91" s="200" t="s">
        <v>189</v>
      </c>
      <c r="D91" s="200"/>
      <c r="E91" s="69"/>
      <c r="F91" s="67"/>
      <c r="G91" s="67"/>
      <c r="H91" s="46">
        <f>SUM(E91:G91)</f>
        <v>0</v>
      </c>
      <c r="I91" s="69"/>
      <c r="J91" s="67"/>
      <c r="K91" s="67"/>
      <c r="L91" s="46">
        <f>SUM(I91:K91)</f>
        <v>0</v>
      </c>
    </row>
    <row r="92" spans="2:12">
      <c r="B92" s="13">
        <v>4200</v>
      </c>
      <c r="C92" s="200" t="s">
        <v>3</v>
      </c>
      <c r="D92" s="200"/>
      <c r="E92" s="69"/>
      <c r="F92" s="67"/>
      <c r="G92" s="67"/>
      <c r="H92" s="46">
        <f>SUM(E92:G92)</f>
        <v>0</v>
      </c>
      <c r="I92" s="69"/>
      <c r="J92" s="67"/>
      <c r="K92" s="67"/>
      <c r="L92" s="46">
        <f>SUM(I92:K92)</f>
        <v>0</v>
      </c>
    </row>
    <row r="93" spans="2:12" ht="23.25" customHeight="1">
      <c r="B93" s="6"/>
      <c r="C93" s="2">
        <v>4214</v>
      </c>
      <c r="D93" s="1" t="s">
        <v>190</v>
      </c>
      <c r="E93" s="69"/>
      <c r="F93" s="67"/>
      <c r="G93" s="67"/>
      <c r="H93" s="46"/>
      <c r="I93" s="69"/>
      <c r="J93" s="67"/>
      <c r="K93" s="67"/>
      <c r="L93" s="46"/>
    </row>
    <row r="94" spans="2:12">
      <c r="B94" s="13">
        <v>4300</v>
      </c>
      <c r="C94" s="199" t="s">
        <v>4</v>
      </c>
      <c r="D94" s="199"/>
      <c r="E94" s="69"/>
      <c r="F94" s="67"/>
      <c r="G94" s="67"/>
      <c r="H94" s="46">
        <f>SUM(E94:G94)</f>
        <v>0</v>
      </c>
      <c r="I94" s="69"/>
      <c r="J94" s="67"/>
      <c r="K94" s="67"/>
      <c r="L94" s="46">
        <f>SUM(I94:K94)</f>
        <v>0</v>
      </c>
    </row>
    <row r="95" spans="2:12">
      <c r="B95" s="13">
        <v>4500</v>
      </c>
      <c r="C95" s="200" t="s">
        <v>5</v>
      </c>
      <c r="D95" s="200"/>
      <c r="E95" s="69"/>
      <c r="F95" s="67"/>
      <c r="G95" s="67"/>
      <c r="H95" s="46">
        <f>SUM(E95:G95)</f>
        <v>0</v>
      </c>
      <c r="I95" s="69"/>
      <c r="J95" s="67"/>
      <c r="K95" s="67"/>
      <c r="L95" s="46">
        <f>SUM(I95:K95)</f>
        <v>0</v>
      </c>
    </row>
    <row r="96" spans="2:12" ht="12" customHeight="1">
      <c r="B96" s="13">
        <v>4600</v>
      </c>
      <c r="C96" s="689" t="s">
        <v>6</v>
      </c>
      <c r="D96" s="689"/>
      <c r="E96" s="69"/>
      <c r="F96" s="67"/>
      <c r="G96" s="67"/>
      <c r="H96" s="46">
        <f>SUM(E96:G96)</f>
        <v>0</v>
      </c>
      <c r="I96" s="69"/>
      <c r="J96" s="67"/>
      <c r="K96" s="67"/>
      <c r="L96" s="46">
        <f>SUM(I96:K96)</f>
        <v>0</v>
      </c>
    </row>
    <row r="97" spans="2:12">
      <c r="B97" s="152" t="s">
        <v>236</v>
      </c>
      <c r="C97" s="201" t="s">
        <v>12</v>
      </c>
      <c r="D97" s="201"/>
      <c r="E97" s="69">
        <v>1300</v>
      </c>
      <c r="F97" s="67"/>
      <c r="G97" s="67"/>
      <c r="H97" s="46">
        <f>SUM(E97:G97)</f>
        <v>1300</v>
      </c>
      <c r="I97" s="69">
        <v>1270</v>
      </c>
      <c r="J97" s="67"/>
      <c r="K97" s="67"/>
      <c r="L97" s="46">
        <f>SUM(I97:K97)</f>
        <v>1270</v>
      </c>
    </row>
    <row r="98" spans="2:12" ht="12.75" thickBot="1">
      <c r="B98" s="17">
        <v>98</v>
      </c>
      <c r="C98" s="197" t="s">
        <v>7</v>
      </c>
      <c r="D98" s="200"/>
      <c r="E98" s="129"/>
      <c r="F98" s="130"/>
      <c r="G98" s="130"/>
      <c r="H98" s="46">
        <f>SUM(E98:G98)</f>
        <v>0</v>
      </c>
      <c r="I98" s="129"/>
      <c r="J98" s="130"/>
      <c r="K98" s="130"/>
      <c r="L98" s="46">
        <f>SUM(I98:K98)</f>
        <v>0</v>
      </c>
    </row>
    <row r="99" spans="2:12" ht="12.75" thickBot="1">
      <c r="B99" s="7"/>
      <c r="C99" s="8"/>
      <c r="D99" s="9" t="s">
        <v>68</v>
      </c>
      <c r="E99" s="119">
        <f>SUM(E88+E89+E90+E91+E92+E94+E95+E96+E97+E98)</f>
        <v>150369</v>
      </c>
      <c r="F99" s="120">
        <f>SUM(F88+F89+F90+F91+F92+F94+F95+F96+F97+F98)</f>
        <v>0</v>
      </c>
      <c r="G99" s="120">
        <f>SUM(G88+G89+G90+G91+G92+G94+G95+G96+G97+G98)</f>
        <v>0</v>
      </c>
      <c r="H99" s="121">
        <f>SUM(H88+H89+H90+H91+H92+H95+H94+H96+H97+H98)</f>
        <v>150369</v>
      </c>
      <c r="I99" s="119">
        <f>SUM(I88+I89+I90+I91+I92+I94+I95+I96+I97+I98)</f>
        <v>139835</v>
      </c>
      <c r="J99" s="120">
        <f>SUM(J88+J89+J90+J91+J92+J94+J95+J96+J97+J98)</f>
        <v>0</v>
      </c>
      <c r="K99" s="120">
        <f>SUM(K88+K89+K90+K91+K92+K94+K95+K96+K97+K98)</f>
        <v>0</v>
      </c>
      <c r="L99" s="121">
        <f>SUM(L88+L89+L90+L91+L92+L95+L94+L96+L97+L98)</f>
        <v>139835</v>
      </c>
    </row>
    <row r="100" spans="2:12" ht="12.75" thickBot="1">
      <c r="B100" s="18"/>
      <c r="C100" s="19"/>
      <c r="D100" s="20"/>
      <c r="E100" s="81"/>
      <c r="F100" s="81"/>
      <c r="G100" s="81"/>
      <c r="H100" s="81"/>
      <c r="I100" s="81"/>
      <c r="J100" s="81"/>
      <c r="K100" s="81"/>
      <c r="L100" s="81"/>
    </row>
    <row r="101" spans="2:12" ht="41.25" customHeight="1" thickBot="1">
      <c r="B101" s="3"/>
      <c r="C101" s="107" t="s">
        <v>1</v>
      </c>
      <c r="D101" s="3" t="s">
        <v>14</v>
      </c>
      <c r="E101" s="122" t="s">
        <v>71</v>
      </c>
      <c r="F101" s="123" t="s">
        <v>72</v>
      </c>
      <c r="G101" s="123" t="s">
        <v>70</v>
      </c>
      <c r="H101" s="124" t="s">
        <v>13</v>
      </c>
      <c r="I101" s="122" t="s">
        <v>71</v>
      </c>
      <c r="J101" s="123" t="s">
        <v>72</v>
      </c>
      <c r="K101" s="123" t="s">
        <v>70</v>
      </c>
      <c r="L101" s="124" t="s">
        <v>13</v>
      </c>
    </row>
    <row r="102" spans="2:12" ht="24.75" customHeight="1" thickBot="1">
      <c r="B102" s="44" t="s">
        <v>15</v>
      </c>
      <c r="C102" s="4">
        <v>283</v>
      </c>
      <c r="D102" s="5" t="s">
        <v>22</v>
      </c>
      <c r="E102" s="125"/>
      <c r="F102" s="126"/>
      <c r="G102" s="126"/>
      <c r="H102" s="127"/>
      <c r="I102" s="125"/>
      <c r="J102" s="126"/>
      <c r="K102" s="126"/>
      <c r="L102" s="127"/>
    </row>
    <row r="103" spans="2:12" ht="12" customHeight="1">
      <c r="B103" s="12" t="s">
        <v>10</v>
      </c>
      <c r="C103" s="690" t="s">
        <v>16</v>
      </c>
      <c r="D103" s="690"/>
      <c r="E103" s="68">
        <v>1700</v>
      </c>
      <c r="F103" s="132">
        <v>4849</v>
      </c>
      <c r="G103" s="132"/>
      <c r="H103" s="133">
        <f>SUM(E103:G103)</f>
        <v>6549</v>
      </c>
      <c r="I103" s="68">
        <v>1700</v>
      </c>
      <c r="J103" s="132">
        <v>4849</v>
      </c>
      <c r="K103" s="132"/>
      <c r="L103" s="133">
        <f>SUM(I103:K103)</f>
        <v>6549</v>
      </c>
    </row>
    <row r="104" spans="2:12">
      <c r="B104" s="13">
        <v>1000</v>
      </c>
      <c r="C104" s="198" t="s">
        <v>2</v>
      </c>
      <c r="D104" s="198"/>
      <c r="E104" s="69">
        <v>78300</v>
      </c>
      <c r="F104" s="67">
        <v>8771</v>
      </c>
      <c r="G104" s="67"/>
      <c r="H104" s="46">
        <f>SUM(E104:G104)</f>
        <v>87071</v>
      </c>
      <c r="I104" s="69">
        <v>78300</v>
      </c>
      <c r="J104" s="67">
        <v>8771</v>
      </c>
      <c r="K104" s="67"/>
      <c r="L104" s="46">
        <f>SUM(I104:K104)</f>
        <v>87071</v>
      </c>
    </row>
    <row r="105" spans="2:12">
      <c r="B105" s="14" t="s">
        <v>187</v>
      </c>
      <c r="C105" s="198" t="s">
        <v>188</v>
      </c>
      <c r="D105" s="198"/>
      <c r="E105" s="69"/>
      <c r="F105" s="67">
        <v>100</v>
      </c>
      <c r="G105" s="67"/>
      <c r="H105" s="46">
        <f>SUM(E105:G105)</f>
        <v>100</v>
      </c>
      <c r="I105" s="69"/>
      <c r="J105" s="67">
        <v>100</v>
      </c>
      <c r="K105" s="67"/>
      <c r="L105" s="46">
        <f>SUM(I105:K105)</f>
        <v>100</v>
      </c>
    </row>
    <row r="106" spans="2:12">
      <c r="B106" s="15" t="s">
        <v>28</v>
      </c>
      <c r="C106" s="200" t="s">
        <v>189</v>
      </c>
      <c r="D106" s="200"/>
      <c r="E106" s="69"/>
      <c r="F106" s="67"/>
      <c r="G106" s="67"/>
      <c r="H106" s="46">
        <f>SUM(E106:G106)</f>
        <v>0</v>
      </c>
      <c r="I106" s="69"/>
      <c r="J106" s="67"/>
      <c r="K106" s="67"/>
      <c r="L106" s="46">
        <f>SUM(I106:K106)</f>
        <v>0</v>
      </c>
    </row>
    <row r="107" spans="2:12">
      <c r="B107" s="13">
        <v>4200</v>
      </c>
      <c r="C107" s="200" t="s">
        <v>3</v>
      </c>
      <c r="D107" s="200"/>
      <c r="E107" s="69"/>
      <c r="F107" s="67"/>
      <c r="G107" s="67"/>
      <c r="H107" s="46">
        <f>SUM(E107:G107)</f>
        <v>0</v>
      </c>
      <c r="I107" s="69"/>
      <c r="J107" s="67"/>
      <c r="K107" s="67"/>
      <c r="L107" s="46">
        <f>SUM(I107:K107)</f>
        <v>0</v>
      </c>
    </row>
    <row r="108" spans="2:12" ht="13.5" customHeight="1">
      <c r="B108" s="6"/>
      <c r="C108" s="2">
        <v>4214</v>
      </c>
      <c r="D108" s="1" t="s">
        <v>190</v>
      </c>
      <c r="E108" s="69"/>
      <c r="F108" s="67"/>
      <c r="G108" s="67"/>
      <c r="H108" s="46"/>
      <c r="I108" s="69"/>
      <c r="J108" s="67"/>
      <c r="K108" s="67"/>
      <c r="L108" s="46"/>
    </row>
    <row r="109" spans="2:12">
      <c r="B109" s="13">
        <v>4300</v>
      </c>
      <c r="C109" s="199" t="s">
        <v>4</v>
      </c>
      <c r="D109" s="199"/>
      <c r="E109" s="69"/>
      <c r="F109" s="67"/>
      <c r="G109" s="67"/>
      <c r="H109" s="46">
        <f>SUM(E109:G109)</f>
        <v>0</v>
      </c>
      <c r="I109" s="69"/>
      <c r="J109" s="67"/>
      <c r="K109" s="67"/>
      <c r="L109" s="46">
        <f>SUM(I109:K109)</f>
        <v>0</v>
      </c>
    </row>
    <row r="110" spans="2:12">
      <c r="B110" s="13">
        <v>4500</v>
      </c>
      <c r="C110" s="200" t="s">
        <v>5</v>
      </c>
      <c r="D110" s="200"/>
      <c r="E110" s="69"/>
      <c r="F110" s="67"/>
      <c r="G110" s="67"/>
      <c r="H110" s="46">
        <f>SUM(E110:G110)</f>
        <v>0</v>
      </c>
      <c r="I110" s="69"/>
      <c r="J110" s="67"/>
      <c r="K110" s="67"/>
      <c r="L110" s="46">
        <f>SUM(I110:K110)</f>
        <v>0</v>
      </c>
    </row>
    <row r="111" spans="2:12" ht="12" customHeight="1">
      <c r="B111" s="13">
        <v>4600</v>
      </c>
      <c r="C111" s="689" t="s">
        <v>6</v>
      </c>
      <c r="D111" s="689"/>
      <c r="E111" s="69"/>
      <c r="F111" s="67"/>
      <c r="G111" s="67"/>
      <c r="H111" s="46">
        <f>SUM(E111:G111)</f>
        <v>0</v>
      </c>
      <c r="I111" s="69"/>
      <c r="J111" s="67"/>
      <c r="K111" s="67"/>
      <c r="L111" s="46">
        <f>SUM(I111:K111)</f>
        <v>0</v>
      </c>
    </row>
    <row r="112" spans="2:12">
      <c r="B112" s="152" t="s">
        <v>236</v>
      </c>
      <c r="C112" s="201" t="s">
        <v>12</v>
      </c>
      <c r="D112" s="201"/>
      <c r="E112" s="69">
        <v>3300000</v>
      </c>
      <c r="F112" s="67"/>
      <c r="G112" s="67"/>
      <c r="H112" s="46">
        <f>SUM(E112:G112)</f>
        <v>3300000</v>
      </c>
      <c r="I112" s="69"/>
      <c r="J112" s="67"/>
      <c r="K112" s="67"/>
      <c r="L112" s="46">
        <f>SUM(I112:K112)</f>
        <v>0</v>
      </c>
    </row>
    <row r="113" spans="2:12" ht="12.75" thickBot="1">
      <c r="B113" s="17">
        <v>98</v>
      </c>
      <c r="C113" s="197" t="s">
        <v>7</v>
      </c>
      <c r="D113" s="200"/>
      <c r="E113" s="134"/>
      <c r="F113" s="135"/>
      <c r="G113" s="135"/>
      <c r="H113" s="131">
        <f>SUM(E113:G113)</f>
        <v>0</v>
      </c>
      <c r="I113" s="134"/>
      <c r="J113" s="135"/>
      <c r="K113" s="135"/>
      <c r="L113" s="131">
        <f>SUM(I113:K113)</f>
        <v>0</v>
      </c>
    </row>
    <row r="114" spans="2:12" ht="12.75" thickBot="1">
      <c r="B114" s="7"/>
      <c r="C114" s="8"/>
      <c r="D114" s="9" t="s">
        <v>68</v>
      </c>
      <c r="E114" s="119">
        <f t="shared" ref="E114:L114" si="30">SUM(E103+E104+E105+E106+E107+E109+E110+E111+E112+E113)</f>
        <v>3380000</v>
      </c>
      <c r="F114" s="120">
        <f t="shared" si="30"/>
        <v>13720</v>
      </c>
      <c r="G114" s="120">
        <f t="shared" si="30"/>
        <v>0</v>
      </c>
      <c r="H114" s="121">
        <f t="shared" si="30"/>
        <v>3393720</v>
      </c>
      <c r="I114" s="119">
        <f t="shared" si="30"/>
        <v>80000</v>
      </c>
      <c r="J114" s="120">
        <f t="shared" si="30"/>
        <v>13720</v>
      </c>
      <c r="K114" s="120">
        <f t="shared" si="30"/>
        <v>0</v>
      </c>
      <c r="L114" s="121">
        <f t="shared" si="30"/>
        <v>93720</v>
      </c>
    </row>
    <row r="115" spans="2:12" ht="12.75" thickBot="1">
      <c r="B115" s="18"/>
      <c r="C115" s="19"/>
      <c r="D115" s="20"/>
      <c r="E115" s="21"/>
      <c r="F115" s="21"/>
      <c r="G115" s="21"/>
      <c r="H115" s="21"/>
      <c r="I115" s="21"/>
      <c r="J115" s="21"/>
      <c r="K115" s="21"/>
      <c r="L115" s="21"/>
    </row>
    <row r="116" spans="2:12" ht="36.75" customHeight="1" thickBot="1">
      <c r="B116" s="3"/>
      <c r="C116" s="107" t="s">
        <v>1</v>
      </c>
      <c r="D116" s="3" t="s">
        <v>14</v>
      </c>
      <c r="E116" s="122" t="s">
        <v>71</v>
      </c>
      <c r="F116" s="123" t="s">
        <v>72</v>
      </c>
      <c r="G116" s="123" t="s">
        <v>70</v>
      </c>
      <c r="H116" s="124" t="s">
        <v>13</v>
      </c>
      <c r="I116" s="122" t="s">
        <v>71</v>
      </c>
      <c r="J116" s="123" t="s">
        <v>72</v>
      </c>
      <c r="K116" s="123" t="s">
        <v>70</v>
      </c>
      <c r="L116" s="124" t="s">
        <v>13</v>
      </c>
    </row>
    <row r="117" spans="2:12" ht="24.75" thickBot="1">
      <c r="B117" s="44" t="s">
        <v>15</v>
      </c>
      <c r="C117" s="4">
        <v>284</v>
      </c>
      <c r="D117" s="5" t="s">
        <v>23</v>
      </c>
      <c r="E117" s="125"/>
      <c r="F117" s="126"/>
      <c r="G117" s="126"/>
      <c r="H117" s="127"/>
      <c r="I117" s="125"/>
      <c r="J117" s="126"/>
      <c r="K117" s="126"/>
      <c r="L117" s="127"/>
    </row>
    <row r="118" spans="2:12" ht="12" customHeight="1">
      <c r="B118" s="12" t="s">
        <v>10</v>
      </c>
      <c r="C118" s="690" t="s">
        <v>16</v>
      </c>
      <c r="D118" s="690"/>
      <c r="E118" s="128"/>
      <c r="F118" s="66"/>
      <c r="G118" s="66"/>
      <c r="H118" s="46">
        <f>SUM(E118:G118)</f>
        <v>0</v>
      </c>
      <c r="I118" s="128"/>
      <c r="J118" s="66"/>
      <c r="K118" s="66"/>
      <c r="L118" s="46">
        <f>SUM(I118:K118)</f>
        <v>0</v>
      </c>
    </row>
    <row r="119" spans="2:12">
      <c r="B119" s="13">
        <v>1000</v>
      </c>
      <c r="C119" s="198" t="s">
        <v>2</v>
      </c>
      <c r="D119" s="198"/>
      <c r="E119" s="69">
        <v>27603</v>
      </c>
      <c r="F119" s="67"/>
      <c r="G119" s="67"/>
      <c r="H119" s="46">
        <f>SUM(E119:G119)</f>
        <v>27603</v>
      </c>
      <c r="I119" s="69"/>
      <c r="J119" s="67"/>
      <c r="K119" s="67"/>
      <c r="L119" s="46">
        <f>SUM(I119:K119)</f>
        <v>0</v>
      </c>
    </row>
    <row r="120" spans="2:12">
      <c r="B120" s="14" t="s">
        <v>187</v>
      </c>
      <c r="C120" s="198" t="s">
        <v>188</v>
      </c>
      <c r="D120" s="198"/>
      <c r="E120" s="69"/>
      <c r="F120" s="67"/>
      <c r="G120" s="67"/>
      <c r="H120" s="46">
        <f>SUM(E120:G120)</f>
        <v>0</v>
      </c>
      <c r="I120" s="69"/>
      <c r="J120" s="67"/>
      <c r="K120" s="67"/>
      <c r="L120" s="46">
        <f>SUM(I120:K120)</f>
        <v>0</v>
      </c>
    </row>
    <row r="121" spans="2:12">
      <c r="B121" s="15" t="s">
        <v>28</v>
      </c>
      <c r="C121" s="200" t="s">
        <v>189</v>
      </c>
      <c r="D121" s="200"/>
      <c r="E121" s="69"/>
      <c r="F121" s="67"/>
      <c r="G121" s="67"/>
      <c r="H121" s="46">
        <f>SUM(E121:G121)</f>
        <v>0</v>
      </c>
      <c r="I121" s="69"/>
      <c r="J121" s="67"/>
      <c r="K121" s="67"/>
      <c r="L121" s="46">
        <f>SUM(I121:K121)</f>
        <v>0</v>
      </c>
    </row>
    <row r="122" spans="2:12">
      <c r="B122" s="13">
        <v>4200</v>
      </c>
      <c r="C122" s="200" t="s">
        <v>3</v>
      </c>
      <c r="D122" s="200"/>
      <c r="E122" s="69"/>
      <c r="F122" s="67"/>
      <c r="G122" s="67"/>
      <c r="H122" s="46">
        <f>SUM(E122:G122)</f>
        <v>0</v>
      </c>
      <c r="I122" s="69"/>
      <c r="J122" s="67"/>
      <c r="K122" s="67"/>
      <c r="L122" s="46">
        <f>SUM(I122:K122)</f>
        <v>0</v>
      </c>
    </row>
    <row r="123" spans="2:12" ht="14.25" customHeight="1">
      <c r="B123" s="6"/>
      <c r="C123" s="2">
        <v>4214</v>
      </c>
      <c r="D123" s="1" t="s">
        <v>190</v>
      </c>
      <c r="E123" s="69"/>
      <c r="F123" s="67"/>
      <c r="G123" s="67"/>
      <c r="H123" s="46"/>
      <c r="I123" s="69"/>
      <c r="J123" s="67"/>
      <c r="K123" s="67"/>
      <c r="L123" s="46"/>
    </row>
    <row r="124" spans="2:12">
      <c r="B124" s="13">
        <v>4300</v>
      </c>
      <c r="C124" s="199" t="s">
        <v>4</v>
      </c>
      <c r="D124" s="199"/>
      <c r="E124" s="69"/>
      <c r="F124" s="67"/>
      <c r="G124" s="67"/>
      <c r="H124" s="46">
        <f>SUM(E124:G124)</f>
        <v>0</v>
      </c>
      <c r="I124" s="69"/>
      <c r="J124" s="67"/>
      <c r="K124" s="67"/>
      <c r="L124" s="46">
        <f>SUM(I124:K124)</f>
        <v>0</v>
      </c>
    </row>
    <row r="125" spans="2:12">
      <c r="B125" s="13">
        <v>4500</v>
      </c>
      <c r="C125" s="200" t="s">
        <v>5</v>
      </c>
      <c r="D125" s="200"/>
      <c r="E125" s="69"/>
      <c r="F125" s="67"/>
      <c r="G125" s="67"/>
      <c r="H125" s="46">
        <f>SUM(E125:G125)</f>
        <v>0</v>
      </c>
      <c r="I125" s="69"/>
      <c r="J125" s="67"/>
      <c r="K125" s="67"/>
      <c r="L125" s="46">
        <f>SUM(I125:K125)</f>
        <v>0</v>
      </c>
    </row>
    <row r="126" spans="2:12" ht="12" customHeight="1">
      <c r="B126" s="13">
        <v>4600</v>
      </c>
      <c r="C126" s="689" t="s">
        <v>6</v>
      </c>
      <c r="D126" s="689"/>
      <c r="E126" s="69"/>
      <c r="F126" s="67"/>
      <c r="G126" s="67"/>
      <c r="H126" s="46">
        <f>SUM(E126:G126)</f>
        <v>0</v>
      </c>
      <c r="I126" s="69"/>
      <c r="J126" s="67"/>
      <c r="K126" s="67"/>
      <c r="L126" s="46">
        <f>SUM(I126:K126)</f>
        <v>0</v>
      </c>
    </row>
    <row r="127" spans="2:12">
      <c r="B127" s="152" t="s">
        <v>236</v>
      </c>
      <c r="C127" s="201" t="s">
        <v>12</v>
      </c>
      <c r="D127" s="201"/>
      <c r="E127" s="69"/>
      <c r="F127" s="67"/>
      <c r="G127" s="67"/>
      <c r="H127" s="46">
        <f>SUM(E127:G127)</f>
        <v>0</v>
      </c>
      <c r="I127" s="69"/>
      <c r="J127" s="67"/>
      <c r="K127" s="67"/>
      <c r="L127" s="46">
        <f>SUM(I127:K127)</f>
        <v>0</v>
      </c>
    </row>
    <row r="128" spans="2:12" ht="12.75" thickBot="1">
      <c r="B128" s="17">
        <v>98</v>
      </c>
      <c r="C128" s="197" t="s">
        <v>7</v>
      </c>
      <c r="D128" s="200"/>
      <c r="E128" s="129"/>
      <c r="F128" s="130"/>
      <c r="G128" s="130"/>
      <c r="H128" s="46">
        <f>SUM(E128:G128)</f>
        <v>0</v>
      </c>
      <c r="I128" s="129"/>
      <c r="J128" s="130"/>
      <c r="K128" s="130"/>
      <c r="L128" s="46">
        <f>SUM(I128:K128)</f>
        <v>0</v>
      </c>
    </row>
    <row r="129" spans="2:12" ht="12.75" thickBot="1">
      <c r="B129" s="7"/>
      <c r="C129" s="8"/>
      <c r="D129" s="9" t="s">
        <v>68</v>
      </c>
      <c r="E129" s="119">
        <f t="shared" ref="E129:L129" si="31">SUM(E118+E119+E120+E121+E122+E124+E125+E126+E127+E128)</f>
        <v>27603</v>
      </c>
      <c r="F129" s="120">
        <f t="shared" si="31"/>
        <v>0</v>
      </c>
      <c r="G129" s="120">
        <f t="shared" si="31"/>
        <v>0</v>
      </c>
      <c r="H129" s="121">
        <f t="shared" si="31"/>
        <v>27603</v>
      </c>
      <c r="I129" s="119">
        <f t="shared" si="31"/>
        <v>0</v>
      </c>
      <c r="J129" s="120">
        <f t="shared" si="31"/>
        <v>0</v>
      </c>
      <c r="K129" s="120">
        <f t="shared" si="31"/>
        <v>0</v>
      </c>
      <c r="L129" s="121">
        <f t="shared" si="31"/>
        <v>0</v>
      </c>
    </row>
    <row r="130" spans="2:12" ht="12.75" thickBot="1">
      <c r="B130" s="51"/>
      <c r="C130" s="80"/>
      <c r="D130" s="43"/>
      <c r="E130" s="81"/>
      <c r="F130" s="81"/>
      <c r="G130" s="81"/>
      <c r="H130" s="81"/>
      <c r="I130" s="81"/>
      <c r="J130" s="81"/>
      <c r="K130" s="81"/>
      <c r="L130" s="81"/>
    </row>
    <row r="131" spans="2:12" ht="37.5" customHeight="1" thickBot="1">
      <c r="B131" s="3"/>
      <c r="C131" s="107" t="s">
        <v>1</v>
      </c>
      <c r="D131" s="3" t="s">
        <v>14</v>
      </c>
      <c r="E131" s="122" t="s">
        <v>71</v>
      </c>
      <c r="F131" s="123" t="s">
        <v>72</v>
      </c>
      <c r="G131" s="123" t="s">
        <v>70</v>
      </c>
      <c r="H131" s="124" t="s">
        <v>13</v>
      </c>
      <c r="I131" s="122" t="s">
        <v>71</v>
      </c>
      <c r="J131" s="123" t="s">
        <v>72</v>
      </c>
      <c r="K131" s="123" t="s">
        <v>70</v>
      </c>
      <c r="L131" s="124" t="s">
        <v>13</v>
      </c>
    </row>
    <row r="132" spans="2:12" ht="24" customHeight="1" thickBot="1">
      <c r="B132" s="44" t="s">
        <v>15</v>
      </c>
      <c r="C132" s="4">
        <v>285</v>
      </c>
      <c r="D132" s="5" t="s">
        <v>24</v>
      </c>
      <c r="E132" s="125"/>
      <c r="F132" s="126"/>
      <c r="G132" s="126"/>
      <c r="H132" s="127"/>
      <c r="I132" s="125"/>
      <c r="J132" s="126"/>
      <c r="K132" s="126"/>
      <c r="L132" s="127"/>
    </row>
    <row r="133" spans="2:12" ht="12" customHeight="1">
      <c r="B133" s="12" t="s">
        <v>10</v>
      </c>
      <c r="C133" s="690" t="s">
        <v>16</v>
      </c>
      <c r="D133" s="690"/>
      <c r="E133" s="128"/>
      <c r="F133" s="66"/>
      <c r="G133" s="66"/>
      <c r="H133" s="46">
        <f>SUM(E133:G133)</f>
        <v>0</v>
      </c>
      <c r="I133" s="128"/>
      <c r="J133" s="66"/>
      <c r="K133" s="66"/>
      <c r="L133" s="46">
        <f>SUM(I133:K133)</f>
        <v>0</v>
      </c>
    </row>
    <row r="134" spans="2:12">
      <c r="B134" s="13">
        <v>1000</v>
      </c>
      <c r="C134" s="198" t="s">
        <v>2</v>
      </c>
      <c r="D134" s="198"/>
      <c r="E134" s="69">
        <v>39086</v>
      </c>
      <c r="F134" s="67"/>
      <c r="G134" s="67"/>
      <c r="H134" s="46">
        <f t="shared" ref="H134:H144" si="32">SUM(E134:G134)</f>
        <v>39086</v>
      </c>
      <c r="I134" s="69"/>
      <c r="J134" s="67"/>
      <c r="K134" s="67"/>
      <c r="L134" s="46">
        <f t="shared" ref="L134:L144" si="33">SUM(I134:K134)</f>
        <v>0</v>
      </c>
    </row>
    <row r="135" spans="2:12">
      <c r="B135" s="14" t="s">
        <v>187</v>
      </c>
      <c r="C135" s="198" t="s">
        <v>188</v>
      </c>
      <c r="D135" s="198"/>
      <c r="E135" s="69"/>
      <c r="F135" s="67"/>
      <c r="G135" s="67"/>
      <c r="H135" s="46">
        <f t="shared" si="32"/>
        <v>0</v>
      </c>
      <c r="I135" s="69"/>
      <c r="J135" s="67"/>
      <c r="K135" s="67"/>
      <c r="L135" s="46">
        <f t="shared" si="33"/>
        <v>0</v>
      </c>
    </row>
    <row r="136" spans="2:12">
      <c r="B136" s="15" t="s">
        <v>28</v>
      </c>
      <c r="C136" s="200" t="s">
        <v>189</v>
      </c>
      <c r="D136" s="200"/>
      <c r="E136" s="69"/>
      <c r="F136" s="67"/>
      <c r="G136" s="67"/>
      <c r="H136" s="46">
        <f t="shared" si="32"/>
        <v>0</v>
      </c>
      <c r="I136" s="69"/>
      <c r="J136" s="67"/>
      <c r="K136" s="67"/>
      <c r="L136" s="46">
        <f t="shared" si="33"/>
        <v>0</v>
      </c>
    </row>
    <row r="137" spans="2:12">
      <c r="B137" s="13">
        <v>4200</v>
      </c>
      <c r="C137" s="200" t="s">
        <v>3</v>
      </c>
      <c r="D137" s="200"/>
      <c r="E137" s="69"/>
      <c r="F137" s="67"/>
      <c r="G137" s="67"/>
      <c r="H137" s="46">
        <f t="shared" si="32"/>
        <v>0</v>
      </c>
      <c r="I137" s="69"/>
      <c r="J137" s="67"/>
      <c r="K137" s="67"/>
      <c r="L137" s="46">
        <f t="shared" si="33"/>
        <v>0</v>
      </c>
    </row>
    <row r="138" spans="2:12" ht="17.25" customHeight="1">
      <c r="B138" s="6"/>
      <c r="C138" s="2">
        <v>4214</v>
      </c>
      <c r="D138" s="1" t="s">
        <v>190</v>
      </c>
      <c r="E138" s="69"/>
      <c r="F138" s="67"/>
      <c r="G138" s="67"/>
      <c r="H138" s="46">
        <f t="shared" si="32"/>
        <v>0</v>
      </c>
      <c r="I138" s="69"/>
      <c r="J138" s="67"/>
      <c r="K138" s="67"/>
      <c r="L138" s="46">
        <f t="shared" si="33"/>
        <v>0</v>
      </c>
    </row>
    <row r="139" spans="2:12">
      <c r="B139" s="13">
        <v>4300</v>
      </c>
      <c r="C139" s="199" t="s">
        <v>4</v>
      </c>
      <c r="D139" s="199"/>
      <c r="E139" s="69"/>
      <c r="F139" s="67"/>
      <c r="G139" s="67"/>
      <c r="H139" s="46">
        <f t="shared" si="32"/>
        <v>0</v>
      </c>
      <c r="I139" s="69"/>
      <c r="J139" s="67"/>
      <c r="K139" s="67"/>
      <c r="L139" s="46">
        <f t="shared" si="33"/>
        <v>0</v>
      </c>
    </row>
    <row r="140" spans="2:12">
      <c r="B140" s="13">
        <v>4500</v>
      </c>
      <c r="C140" s="200" t="s">
        <v>5</v>
      </c>
      <c r="D140" s="200"/>
      <c r="E140" s="69"/>
      <c r="F140" s="67"/>
      <c r="G140" s="67"/>
      <c r="H140" s="46">
        <f t="shared" si="32"/>
        <v>0</v>
      </c>
      <c r="I140" s="69"/>
      <c r="J140" s="67"/>
      <c r="K140" s="67"/>
      <c r="L140" s="46">
        <f t="shared" si="33"/>
        <v>0</v>
      </c>
    </row>
    <row r="141" spans="2:12" ht="12" customHeight="1">
      <c r="B141" s="13">
        <v>4600</v>
      </c>
      <c r="C141" s="689" t="s">
        <v>6</v>
      </c>
      <c r="D141" s="689"/>
      <c r="E141" s="69"/>
      <c r="F141" s="67"/>
      <c r="G141" s="67"/>
      <c r="H141" s="46">
        <f t="shared" si="32"/>
        <v>0</v>
      </c>
      <c r="I141" s="69"/>
      <c r="J141" s="67"/>
      <c r="K141" s="67"/>
      <c r="L141" s="46">
        <f t="shared" si="33"/>
        <v>0</v>
      </c>
    </row>
    <row r="142" spans="2:12">
      <c r="B142" s="152" t="s">
        <v>236</v>
      </c>
      <c r="C142" s="201" t="s">
        <v>12</v>
      </c>
      <c r="D142" s="201"/>
      <c r="E142" s="69"/>
      <c r="F142" s="67"/>
      <c r="G142" s="67"/>
      <c r="H142" s="46">
        <f t="shared" si="32"/>
        <v>0</v>
      </c>
      <c r="I142" s="69"/>
      <c r="J142" s="67"/>
      <c r="K142" s="67"/>
      <c r="L142" s="46">
        <f t="shared" si="33"/>
        <v>0</v>
      </c>
    </row>
    <row r="143" spans="2:12" ht="12.75" thickBot="1">
      <c r="B143" s="17">
        <v>98</v>
      </c>
      <c r="C143" s="197" t="s">
        <v>7</v>
      </c>
      <c r="D143" s="200"/>
      <c r="E143" s="129"/>
      <c r="F143" s="130"/>
      <c r="G143" s="130"/>
      <c r="H143" s="46">
        <f t="shared" si="32"/>
        <v>0</v>
      </c>
      <c r="I143" s="129"/>
      <c r="J143" s="130"/>
      <c r="K143" s="130"/>
      <c r="L143" s="46">
        <f t="shared" si="33"/>
        <v>0</v>
      </c>
    </row>
    <row r="144" spans="2:12" ht="12.75" thickBot="1">
      <c r="B144" s="7"/>
      <c r="C144" s="8"/>
      <c r="D144" s="9" t="s">
        <v>68</v>
      </c>
      <c r="E144" s="119">
        <f>SUM(E133+E134+E135+E136+E137+E139+E140+E141+E142+E143)</f>
        <v>39086</v>
      </c>
      <c r="F144" s="120">
        <f>SUM(F133+F134+F135+F136+F137+F139+F140+F141+F142+F143)</f>
        <v>0</v>
      </c>
      <c r="G144" s="120">
        <f>SUM(G133+G134+G135+G136+G137+G139+G140+G141+G142+G143)</f>
        <v>0</v>
      </c>
      <c r="H144" s="131">
        <f t="shared" si="32"/>
        <v>39086</v>
      </c>
      <c r="I144" s="119">
        <f>SUM(I133+I134+I135+I136+I137+I139+I140+I141+I142+I143)</f>
        <v>0</v>
      </c>
      <c r="J144" s="120">
        <f>SUM(J133+J134+J135+J136+J137+J139+J140+J141+J142+J143)</f>
        <v>0</v>
      </c>
      <c r="K144" s="120">
        <f>SUM(K133+K134+K135+K136+K137+K139+K140+K141+K142+K143)</f>
        <v>0</v>
      </c>
      <c r="L144" s="131">
        <f t="shared" si="33"/>
        <v>0</v>
      </c>
    </row>
    <row r="145" spans="2:12">
      <c r="B145" s="691" t="s">
        <v>230</v>
      </c>
      <c r="C145" s="691"/>
      <c r="D145" s="691"/>
      <c r="E145" s="22">
        <f>SUM(E144+E129+E114+E99+E84)</f>
        <v>3698155</v>
      </c>
      <c r="F145" s="22">
        <f t="shared" ref="F145:H145" si="34">SUM(F144+F129+F114+F99+F84)</f>
        <v>13720</v>
      </c>
      <c r="G145" s="22">
        <f t="shared" si="34"/>
        <v>0</v>
      </c>
      <c r="H145" s="22">
        <f t="shared" si="34"/>
        <v>3711875</v>
      </c>
      <c r="I145" s="22">
        <f>SUM(I144+I129+I114+I99+I84)</f>
        <v>235646</v>
      </c>
      <c r="J145" s="22">
        <f t="shared" ref="J145:L145" si="35">SUM(J144+J129+J114+J99+J84)</f>
        <v>13720</v>
      </c>
      <c r="K145" s="22">
        <f t="shared" si="35"/>
        <v>0</v>
      </c>
      <c r="L145" s="22">
        <f t="shared" si="35"/>
        <v>249366</v>
      </c>
    </row>
    <row r="146" spans="2:12" ht="12.75" thickBot="1">
      <c r="I146" s="10"/>
      <c r="J146" s="10"/>
      <c r="K146" s="10"/>
      <c r="L146" s="10"/>
    </row>
    <row r="147" spans="2:12" ht="34.5" customHeight="1" thickBot="1">
      <c r="B147" s="3"/>
      <c r="C147" s="107" t="s">
        <v>1</v>
      </c>
      <c r="D147" s="3" t="s">
        <v>14</v>
      </c>
      <c r="E147" s="122" t="s">
        <v>71</v>
      </c>
      <c r="F147" s="123" t="s">
        <v>72</v>
      </c>
      <c r="G147" s="123" t="s">
        <v>70</v>
      </c>
      <c r="H147" s="124" t="s">
        <v>13</v>
      </c>
      <c r="I147" s="122" t="s">
        <v>71</v>
      </c>
      <c r="J147" s="123" t="s">
        <v>72</v>
      </c>
      <c r="K147" s="123" t="s">
        <v>70</v>
      </c>
      <c r="L147" s="124" t="s">
        <v>13</v>
      </c>
    </row>
    <row r="148" spans="2:12" ht="12.75" thickBot="1">
      <c r="B148" s="44" t="s">
        <v>15</v>
      </c>
      <c r="C148" s="4">
        <v>311</v>
      </c>
      <c r="D148" s="5" t="s">
        <v>25</v>
      </c>
      <c r="E148" s="125"/>
      <c r="F148" s="126"/>
      <c r="G148" s="126"/>
      <c r="H148" s="127"/>
      <c r="I148" s="125"/>
      <c r="J148" s="126"/>
      <c r="K148" s="126"/>
      <c r="L148" s="127"/>
    </row>
    <row r="149" spans="2:12" ht="12" customHeight="1">
      <c r="B149" s="12" t="s">
        <v>10</v>
      </c>
      <c r="C149" s="690" t="s">
        <v>16</v>
      </c>
      <c r="D149" s="690"/>
      <c r="E149" s="128">
        <v>2539416</v>
      </c>
      <c r="F149" s="66"/>
      <c r="G149" s="66"/>
      <c r="H149" s="46">
        <f>SUM(E149:G149)</f>
        <v>2539416</v>
      </c>
      <c r="I149" s="128">
        <v>2296782</v>
      </c>
      <c r="J149" s="66"/>
      <c r="K149" s="66"/>
      <c r="L149" s="46">
        <f>SUM(I149:K149)</f>
        <v>2296782</v>
      </c>
    </row>
    <row r="150" spans="2:12">
      <c r="B150" s="13">
        <v>1000</v>
      </c>
      <c r="C150" s="198" t="s">
        <v>2</v>
      </c>
      <c r="D150" s="198"/>
      <c r="E150" s="69">
        <v>1164353</v>
      </c>
      <c r="F150" s="67"/>
      <c r="G150" s="67"/>
      <c r="H150" s="46">
        <f t="shared" ref="H150:H159" si="36">SUM(E150:G150)</f>
        <v>1164353</v>
      </c>
      <c r="I150" s="69">
        <v>532259</v>
      </c>
      <c r="J150" s="67"/>
      <c r="K150" s="67"/>
      <c r="L150" s="46">
        <f t="shared" ref="L150:L159" si="37">SUM(I150:K150)</f>
        <v>532259</v>
      </c>
    </row>
    <row r="151" spans="2:12">
      <c r="B151" s="14" t="s">
        <v>187</v>
      </c>
      <c r="C151" s="198" t="s">
        <v>188</v>
      </c>
      <c r="D151" s="198"/>
      <c r="E151" s="69">
        <v>6854</v>
      </c>
      <c r="F151" s="67"/>
      <c r="G151" s="67"/>
      <c r="H151" s="46">
        <f t="shared" si="36"/>
        <v>6854</v>
      </c>
      <c r="I151" s="69">
        <v>6803</v>
      </c>
      <c r="J151" s="67"/>
      <c r="K151" s="67"/>
      <c r="L151" s="46">
        <f t="shared" si="37"/>
        <v>6803</v>
      </c>
    </row>
    <row r="152" spans="2:12">
      <c r="B152" s="15" t="s">
        <v>28</v>
      </c>
      <c r="C152" s="200" t="s">
        <v>189</v>
      </c>
      <c r="D152" s="200"/>
      <c r="E152" s="69"/>
      <c r="F152" s="67"/>
      <c r="G152" s="67"/>
      <c r="H152" s="46">
        <f t="shared" si="36"/>
        <v>0</v>
      </c>
      <c r="I152" s="69"/>
      <c r="J152" s="67"/>
      <c r="K152" s="67"/>
      <c r="L152" s="46">
        <f t="shared" si="37"/>
        <v>0</v>
      </c>
    </row>
    <row r="153" spans="2:12">
      <c r="B153" s="13">
        <v>4200</v>
      </c>
      <c r="C153" s="200" t="s">
        <v>3</v>
      </c>
      <c r="D153" s="200"/>
      <c r="E153" s="69"/>
      <c r="F153" s="67"/>
      <c r="G153" s="67"/>
      <c r="H153" s="46">
        <f t="shared" si="36"/>
        <v>0</v>
      </c>
      <c r="I153" s="69"/>
      <c r="J153" s="67"/>
      <c r="K153" s="67"/>
      <c r="L153" s="46">
        <f t="shared" si="37"/>
        <v>0</v>
      </c>
    </row>
    <row r="154" spans="2:12" ht="16.5" customHeight="1">
      <c r="B154" s="6"/>
      <c r="C154" s="2">
        <v>4214</v>
      </c>
      <c r="D154" s="1" t="s">
        <v>190</v>
      </c>
      <c r="E154" s="69"/>
      <c r="F154" s="67"/>
      <c r="G154" s="67"/>
      <c r="H154" s="46">
        <f t="shared" si="36"/>
        <v>0</v>
      </c>
      <c r="I154" s="69"/>
      <c r="J154" s="67"/>
      <c r="K154" s="67"/>
      <c r="L154" s="46">
        <f t="shared" si="37"/>
        <v>0</v>
      </c>
    </row>
    <row r="155" spans="2:12">
      <c r="B155" s="13">
        <v>4300</v>
      </c>
      <c r="C155" s="199" t="s">
        <v>4</v>
      </c>
      <c r="D155" s="199"/>
      <c r="E155" s="69"/>
      <c r="F155" s="67"/>
      <c r="G155" s="67"/>
      <c r="H155" s="46">
        <f t="shared" si="36"/>
        <v>0</v>
      </c>
      <c r="I155" s="69"/>
      <c r="J155" s="67"/>
      <c r="K155" s="67"/>
      <c r="L155" s="46">
        <f t="shared" si="37"/>
        <v>0</v>
      </c>
    </row>
    <row r="156" spans="2:12">
      <c r="B156" s="13">
        <v>4500</v>
      </c>
      <c r="C156" s="200" t="s">
        <v>5</v>
      </c>
      <c r="D156" s="200"/>
      <c r="E156" s="69"/>
      <c r="F156" s="67"/>
      <c r="G156" s="67"/>
      <c r="H156" s="46">
        <f t="shared" si="36"/>
        <v>0</v>
      </c>
      <c r="I156" s="69"/>
      <c r="J156" s="67"/>
      <c r="K156" s="67"/>
      <c r="L156" s="46">
        <f t="shared" si="37"/>
        <v>0</v>
      </c>
    </row>
    <row r="157" spans="2:12" ht="12" customHeight="1">
      <c r="B157" s="13">
        <v>4600</v>
      </c>
      <c r="C157" s="689" t="s">
        <v>6</v>
      </c>
      <c r="D157" s="689"/>
      <c r="E157" s="69"/>
      <c r="F157" s="67"/>
      <c r="G157" s="67"/>
      <c r="H157" s="46">
        <f t="shared" si="36"/>
        <v>0</v>
      </c>
      <c r="I157" s="69"/>
      <c r="J157" s="67"/>
      <c r="K157" s="67"/>
      <c r="L157" s="46">
        <f t="shared" si="37"/>
        <v>0</v>
      </c>
    </row>
    <row r="158" spans="2:12">
      <c r="B158" s="152" t="s">
        <v>236</v>
      </c>
      <c r="C158" s="201" t="s">
        <v>12</v>
      </c>
      <c r="D158" s="201"/>
      <c r="E158" s="69">
        <v>69385</v>
      </c>
      <c r="F158" s="67">
        <v>1389653</v>
      </c>
      <c r="G158" s="67"/>
      <c r="H158" s="46">
        <f t="shared" si="36"/>
        <v>1459038</v>
      </c>
      <c r="I158" s="69">
        <v>47773</v>
      </c>
      <c r="J158" s="67">
        <v>1067780</v>
      </c>
      <c r="K158" s="67"/>
      <c r="L158" s="46">
        <f t="shared" si="37"/>
        <v>1115553</v>
      </c>
    </row>
    <row r="159" spans="2:12" ht="12.75" thickBot="1">
      <c r="B159" s="17">
        <v>98</v>
      </c>
      <c r="C159" s="197" t="s">
        <v>7</v>
      </c>
      <c r="D159" s="200"/>
      <c r="E159" s="129"/>
      <c r="F159" s="130"/>
      <c r="G159" s="130"/>
      <c r="H159" s="46">
        <f t="shared" si="36"/>
        <v>0</v>
      </c>
      <c r="I159" s="129"/>
      <c r="J159" s="130"/>
      <c r="K159" s="130"/>
      <c r="L159" s="46">
        <f t="shared" si="37"/>
        <v>0</v>
      </c>
    </row>
    <row r="160" spans="2:12" ht="12.75" thickBot="1">
      <c r="B160" s="7"/>
      <c r="C160" s="8"/>
      <c r="D160" s="9" t="s">
        <v>69</v>
      </c>
      <c r="E160" s="119">
        <f>SUM(E149+E150+E151+E152+E153+E155+E156+E157+E158+E159)</f>
        <v>3780008</v>
      </c>
      <c r="F160" s="120">
        <f t="shared" ref="F160:G160" si="38">SUM(F149+F150+F151+F152+F153+F155+F156+F157+F158+F159)</f>
        <v>1389653</v>
      </c>
      <c r="G160" s="120">
        <f t="shared" si="38"/>
        <v>0</v>
      </c>
      <c r="H160" s="131">
        <f>SUM(E160:G160)</f>
        <v>5169661</v>
      </c>
      <c r="I160" s="119">
        <f>SUM(I149+I150+I151+I152+I153+I155+I156+I157+I158+I159)</f>
        <v>2883617</v>
      </c>
      <c r="J160" s="120">
        <f t="shared" ref="J160:K160" si="39">SUM(J149+J150+J151+J152+J153+J155+J156+J157+J158+J159)</f>
        <v>1067780</v>
      </c>
      <c r="K160" s="120">
        <f t="shared" si="39"/>
        <v>0</v>
      </c>
      <c r="L160" s="131">
        <f>SUM(I160:K160)</f>
        <v>3951397</v>
      </c>
    </row>
    <row r="161" spans="2:12" ht="12.75" customHeight="1" thickBot="1">
      <c r="B161" s="56"/>
      <c r="C161" s="201"/>
      <c r="D161" s="201"/>
      <c r="E161" s="81"/>
      <c r="F161" s="81"/>
      <c r="G161" s="81"/>
      <c r="H161" s="81"/>
      <c r="I161" s="81"/>
      <c r="J161" s="81"/>
      <c r="K161" s="81"/>
      <c r="L161" s="81"/>
    </row>
    <row r="162" spans="2:12" ht="36" customHeight="1" thickBot="1">
      <c r="B162" s="3"/>
      <c r="C162" s="107" t="s">
        <v>1</v>
      </c>
      <c r="D162" s="3" t="s">
        <v>14</v>
      </c>
      <c r="E162" s="117" t="s">
        <v>71</v>
      </c>
      <c r="F162" s="217" t="s">
        <v>72</v>
      </c>
      <c r="G162" s="217" t="s">
        <v>70</v>
      </c>
      <c r="H162" s="118" t="s">
        <v>13</v>
      </c>
      <c r="I162" s="117" t="s">
        <v>71</v>
      </c>
      <c r="J162" s="217" t="s">
        <v>72</v>
      </c>
      <c r="K162" s="217" t="s">
        <v>70</v>
      </c>
      <c r="L162" s="118" t="s">
        <v>13</v>
      </c>
    </row>
    <row r="163" spans="2:12" ht="12.75" thickBot="1">
      <c r="B163" s="44" t="s">
        <v>15</v>
      </c>
      <c r="C163" s="4">
        <v>318</v>
      </c>
      <c r="D163" s="5" t="s">
        <v>26</v>
      </c>
      <c r="E163" s="137"/>
      <c r="F163" s="136"/>
      <c r="G163" s="136"/>
      <c r="H163" s="138"/>
      <c r="I163" s="137"/>
      <c r="J163" s="136"/>
      <c r="K163" s="136"/>
      <c r="L163" s="138"/>
    </row>
    <row r="164" spans="2:12" ht="12" customHeight="1">
      <c r="B164" s="12" t="s">
        <v>10</v>
      </c>
      <c r="C164" s="690" t="s">
        <v>16</v>
      </c>
      <c r="D164" s="690"/>
      <c r="E164" s="128">
        <v>388790</v>
      </c>
      <c r="F164" s="66"/>
      <c r="G164" s="66"/>
      <c r="H164" s="46">
        <f>SUM(E164:G164)</f>
        <v>388790</v>
      </c>
      <c r="I164" s="128">
        <v>365585</v>
      </c>
      <c r="J164" s="66"/>
      <c r="K164" s="66"/>
      <c r="L164" s="46">
        <f>SUM(I164:K164)</f>
        <v>365585</v>
      </c>
    </row>
    <row r="165" spans="2:12">
      <c r="B165" s="13">
        <v>1000</v>
      </c>
      <c r="C165" s="198" t="s">
        <v>2</v>
      </c>
      <c r="D165" s="198"/>
      <c r="E165" s="69">
        <v>327961</v>
      </c>
      <c r="F165" s="67"/>
      <c r="G165" s="67"/>
      <c r="H165" s="46">
        <f t="shared" ref="H165:H175" si="40">SUM(E165:G165)</f>
        <v>327961</v>
      </c>
      <c r="I165" s="69">
        <v>160165</v>
      </c>
      <c r="J165" s="67"/>
      <c r="K165" s="67"/>
      <c r="L165" s="46">
        <f t="shared" ref="L165:L175" si="41">SUM(I165:K165)</f>
        <v>160165</v>
      </c>
    </row>
    <row r="166" spans="2:12">
      <c r="B166" s="14" t="s">
        <v>187</v>
      </c>
      <c r="C166" s="198" t="s">
        <v>188</v>
      </c>
      <c r="D166" s="198"/>
      <c r="E166" s="69">
        <v>204</v>
      </c>
      <c r="F166" s="67"/>
      <c r="G166" s="67"/>
      <c r="H166" s="46">
        <f t="shared" si="40"/>
        <v>204</v>
      </c>
      <c r="I166" s="69">
        <v>204</v>
      </c>
      <c r="J166" s="67"/>
      <c r="K166" s="67"/>
      <c r="L166" s="46">
        <f t="shared" si="41"/>
        <v>204</v>
      </c>
    </row>
    <row r="167" spans="2:12">
      <c r="B167" s="15" t="s">
        <v>28</v>
      </c>
      <c r="C167" s="200" t="s">
        <v>189</v>
      </c>
      <c r="D167" s="200"/>
      <c r="E167" s="69"/>
      <c r="F167" s="67"/>
      <c r="G167" s="67"/>
      <c r="H167" s="46">
        <f t="shared" si="40"/>
        <v>0</v>
      </c>
      <c r="I167" s="69"/>
      <c r="J167" s="67"/>
      <c r="K167" s="67"/>
      <c r="L167" s="46">
        <f t="shared" si="41"/>
        <v>0</v>
      </c>
    </row>
    <row r="168" spans="2:12">
      <c r="B168" s="13">
        <v>4200</v>
      </c>
      <c r="C168" s="200" t="s">
        <v>3</v>
      </c>
      <c r="D168" s="200"/>
      <c r="E168" s="69"/>
      <c r="F168" s="67"/>
      <c r="G168" s="67"/>
      <c r="H168" s="46">
        <f t="shared" si="40"/>
        <v>0</v>
      </c>
      <c r="I168" s="69"/>
      <c r="J168" s="67"/>
      <c r="K168" s="67"/>
      <c r="L168" s="46">
        <f t="shared" si="41"/>
        <v>0</v>
      </c>
    </row>
    <row r="169" spans="2:12">
      <c r="B169" s="6"/>
      <c r="C169" s="2">
        <v>4214</v>
      </c>
      <c r="D169" s="1" t="s">
        <v>190</v>
      </c>
      <c r="E169" s="69"/>
      <c r="F169" s="67"/>
      <c r="G169" s="67"/>
      <c r="H169" s="46">
        <f t="shared" si="40"/>
        <v>0</v>
      </c>
      <c r="I169" s="69"/>
      <c r="J169" s="67"/>
      <c r="K169" s="67"/>
      <c r="L169" s="46">
        <f t="shared" si="41"/>
        <v>0</v>
      </c>
    </row>
    <row r="170" spans="2:12">
      <c r="B170" s="13">
        <v>4300</v>
      </c>
      <c r="C170" s="199" t="s">
        <v>4</v>
      </c>
      <c r="D170" s="199"/>
      <c r="E170" s="69"/>
      <c r="F170" s="67"/>
      <c r="G170" s="67"/>
      <c r="H170" s="46">
        <f t="shared" si="40"/>
        <v>0</v>
      </c>
      <c r="I170" s="69"/>
      <c r="J170" s="67"/>
      <c r="K170" s="67"/>
      <c r="L170" s="46">
        <f t="shared" si="41"/>
        <v>0</v>
      </c>
    </row>
    <row r="171" spans="2:12">
      <c r="B171" s="13">
        <v>4500</v>
      </c>
      <c r="C171" s="200" t="s">
        <v>5</v>
      </c>
      <c r="D171" s="200"/>
      <c r="E171" s="69"/>
      <c r="F171" s="67"/>
      <c r="G171" s="67"/>
      <c r="H171" s="46">
        <f t="shared" si="40"/>
        <v>0</v>
      </c>
      <c r="I171" s="69"/>
      <c r="J171" s="67"/>
      <c r="K171" s="67"/>
      <c r="L171" s="46">
        <f t="shared" si="41"/>
        <v>0</v>
      </c>
    </row>
    <row r="172" spans="2:12" ht="12" customHeight="1">
      <c r="B172" s="13">
        <v>4600</v>
      </c>
      <c r="C172" s="698" t="s">
        <v>6</v>
      </c>
      <c r="D172" s="698"/>
      <c r="E172" s="69"/>
      <c r="F172" s="67"/>
      <c r="G172" s="67"/>
      <c r="H172" s="46">
        <f t="shared" si="40"/>
        <v>0</v>
      </c>
      <c r="I172" s="69"/>
      <c r="J172" s="67"/>
      <c r="K172" s="67"/>
      <c r="L172" s="46">
        <f t="shared" si="41"/>
        <v>0</v>
      </c>
    </row>
    <row r="173" spans="2:12">
      <c r="B173" s="152" t="s">
        <v>236</v>
      </c>
      <c r="C173" s="201" t="s">
        <v>12</v>
      </c>
      <c r="D173" s="201"/>
      <c r="E173" s="69">
        <v>95617</v>
      </c>
      <c r="F173" s="67"/>
      <c r="G173" s="67"/>
      <c r="H173" s="46">
        <f t="shared" si="40"/>
        <v>95617</v>
      </c>
      <c r="I173" s="69">
        <v>59704</v>
      </c>
      <c r="J173" s="67"/>
      <c r="K173" s="67"/>
      <c r="L173" s="46">
        <f t="shared" si="41"/>
        <v>59704</v>
      </c>
    </row>
    <row r="174" spans="2:12" ht="12.75" thickBot="1">
      <c r="B174" s="17">
        <v>98</v>
      </c>
      <c r="C174" s="197" t="s">
        <v>7</v>
      </c>
      <c r="D174" s="200"/>
      <c r="E174" s="129"/>
      <c r="F174" s="130"/>
      <c r="G174" s="130"/>
      <c r="H174" s="141">
        <f t="shared" si="40"/>
        <v>0</v>
      </c>
      <c r="I174" s="129"/>
      <c r="J174" s="130"/>
      <c r="K174" s="130"/>
      <c r="L174" s="141">
        <f t="shared" si="41"/>
        <v>0</v>
      </c>
    </row>
    <row r="175" spans="2:12" ht="12.75" thickBot="1">
      <c r="B175" s="7"/>
      <c r="C175" s="8"/>
      <c r="D175" s="9" t="s">
        <v>68</v>
      </c>
      <c r="E175" s="119">
        <f>SUM(E164+E165+E166+E167+E168+E170+E171+E172+E173+E174)</f>
        <v>812572</v>
      </c>
      <c r="F175" s="120">
        <f>SUM(F164+F165+F166+F167+F168+F170+F171+F172+F173+F174)</f>
        <v>0</v>
      </c>
      <c r="G175" s="120">
        <f>SUM(G164+G165+G166+G167+G168+G170+G171+G172+G173+G174)</f>
        <v>0</v>
      </c>
      <c r="H175" s="121">
        <f t="shared" si="40"/>
        <v>812572</v>
      </c>
      <c r="I175" s="119">
        <f>SUM(I164+I165+I166+I167+I168+I170+I171+I172+I173+I174)</f>
        <v>585658</v>
      </c>
      <c r="J175" s="120">
        <f>SUM(J164+J165+J166+J167+J168+J170+J171+J172+J173+J174)</f>
        <v>0</v>
      </c>
      <c r="K175" s="120">
        <f>SUM(K164+K165+K166+K167+K168+K170+K171+K172+K173+K174)</f>
        <v>0</v>
      </c>
      <c r="L175" s="121">
        <f t="shared" si="41"/>
        <v>585658</v>
      </c>
    </row>
    <row r="176" spans="2:12" ht="12.75" thickBot="1">
      <c r="B176" s="52"/>
      <c r="C176" s="200"/>
      <c r="D176" s="200"/>
      <c r="E176" s="81"/>
      <c r="F176" s="81"/>
      <c r="G176" s="81"/>
      <c r="H176" s="81"/>
      <c r="I176" s="81"/>
      <c r="J176" s="81"/>
      <c r="K176" s="81"/>
      <c r="L176" s="81"/>
    </row>
    <row r="177" spans="2:12" ht="35.25" customHeight="1" thickBot="1">
      <c r="B177" s="3"/>
      <c r="C177" s="107" t="s">
        <v>1</v>
      </c>
      <c r="D177" s="3" t="s">
        <v>14</v>
      </c>
      <c r="E177" s="122" t="s">
        <v>71</v>
      </c>
      <c r="F177" s="123" t="s">
        <v>72</v>
      </c>
      <c r="G177" s="123" t="s">
        <v>70</v>
      </c>
      <c r="H177" s="124" t="s">
        <v>13</v>
      </c>
      <c r="I177" s="122" t="s">
        <v>71</v>
      </c>
      <c r="J177" s="123" t="s">
        <v>72</v>
      </c>
      <c r="K177" s="123" t="s">
        <v>70</v>
      </c>
      <c r="L177" s="124" t="s">
        <v>13</v>
      </c>
    </row>
    <row r="178" spans="2:12" ht="12.75" thickBot="1">
      <c r="B178" s="44" t="s">
        <v>15</v>
      </c>
      <c r="C178" s="4">
        <v>322</v>
      </c>
      <c r="D178" s="5" t="s">
        <v>27</v>
      </c>
      <c r="E178" s="125"/>
      <c r="F178" s="126"/>
      <c r="G178" s="126"/>
      <c r="H178" s="127"/>
      <c r="I178" s="125"/>
      <c r="J178" s="126"/>
      <c r="K178" s="126"/>
      <c r="L178" s="127"/>
    </row>
    <row r="179" spans="2:12" ht="12" customHeight="1">
      <c r="B179" s="12" t="s">
        <v>10</v>
      </c>
      <c r="C179" s="690" t="s">
        <v>16</v>
      </c>
      <c r="D179" s="690"/>
      <c r="E179" s="128">
        <v>7350266</v>
      </c>
      <c r="F179" s="66"/>
      <c r="G179" s="66">
        <v>391382</v>
      </c>
      <c r="H179" s="46">
        <f>SUM(E179:G179)</f>
        <v>7741648</v>
      </c>
      <c r="I179" s="128">
        <v>7057914</v>
      </c>
      <c r="J179" s="66"/>
      <c r="K179" s="66">
        <v>373054</v>
      </c>
      <c r="L179" s="46">
        <f>SUM(I179:K179)</f>
        <v>7430968</v>
      </c>
    </row>
    <row r="180" spans="2:12">
      <c r="B180" s="13">
        <v>1000</v>
      </c>
      <c r="C180" s="198" t="s">
        <v>2</v>
      </c>
      <c r="D180" s="198"/>
      <c r="E180" s="69">
        <v>1654658</v>
      </c>
      <c r="F180" s="67">
        <v>10000</v>
      </c>
      <c r="G180" s="67">
        <v>137619</v>
      </c>
      <c r="H180" s="46">
        <f t="shared" ref="H180:H190" si="42">SUM(E180:G180)</f>
        <v>1802277</v>
      </c>
      <c r="I180" s="69">
        <v>1168535</v>
      </c>
      <c r="J180" s="67">
        <v>10000</v>
      </c>
      <c r="K180" s="67">
        <v>80997</v>
      </c>
      <c r="L180" s="46">
        <f t="shared" ref="L180:L190" si="43">SUM(I180:K180)</f>
        <v>1259532</v>
      </c>
    </row>
    <row r="181" spans="2:12">
      <c r="B181" s="14" t="s">
        <v>187</v>
      </c>
      <c r="C181" s="198" t="s">
        <v>188</v>
      </c>
      <c r="D181" s="198"/>
      <c r="E181" s="69">
        <v>19050</v>
      </c>
      <c r="F181" s="67"/>
      <c r="G181" s="67"/>
      <c r="H181" s="46">
        <f t="shared" si="42"/>
        <v>19050</v>
      </c>
      <c r="I181" s="69">
        <v>19003</v>
      </c>
      <c r="J181" s="67"/>
      <c r="K181" s="67"/>
      <c r="L181" s="46">
        <f t="shared" si="43"/>
        <v>19003</v>
      </c>
    </row>
    <row r="182" spans="2:12">
      <c r="B182" s="15" t="s">
        <v>28</v>
      </c>
      <c r="C182" s="200" t="s">
        <v>189</v>
      </c>
      <c r="D182" s="200"/>
      <c r="E182" s="69">
        <v>14124</v>
      </c>
      <c r="F182" s="67"/>
      <c r="G182" s="67"/>
      <c r="H182" s="46">
        <f t="shared" si="42"/>
        <v>14124</v>
      </c>
      <c r="I182" s="69">
        <v>3880</v>
      </c>
      <c r="J182" s="67"/>
      <c r="K182" s="67"/>
      <c r="L182" s="46">
        <f t="shared" si="43"/>
        <v>3880</v>
      </c>
    </row>
    <row r="183" spans="2:12">
      <c r="B183" s="13">
        <v>4200</v>
      </c>
      <c r="C183" s="200" t="s">
        <v>3</v>
      </c>
      <c r="D183" s="200"/>
      <c r="E183" s="69"/>
      <c r="F183" s="67"/>
      <c r="G183" s="67"/>
      <c r="H183" s="46">
        <f t="shared" si="42"/>
        <v>0</v>
      </c>
      <c r="I183" s="69"/>
      <c r="J183" s="67"/>
      <c r="K183" s="67"/>
      <c r="L183" s="46">
        <f t="shared" si="43"/>
        <v>0</v>
      </c>
    </row>
    <row r="184" spans="2:12" ht="23.25" customHeight="1">
      <c r="B184" s="6"/>
      <c r="C184" s="2">
        <v>4214</v>
      </c>
      <c r="D184" s="1" t="s">
        <v>190</v>
      </c>
      <c r="E184" s="69"/>
      <c r="F184" s="67"/>
      <c r="G184" s="67"/>
      <c r="H184" s="46">
        <f t="shared" si="42"/>
        <v>0</v>
      </c>
      <c r="I184" s="69"/>
      <c r="J184" s="67"/>
      <c r="K184" s="67"/>
      <c r="L184" s="46">
        <f t="shared" si="43"/>
        <v>0</v>
      </c>
    </row>
    <row r="185" spans="2:12">
      <c r="B185" s="13">
        <v>4300</v>
      </c>
      <c r="C185" s="199" t="s">
        <v>4</v>
      </c>
      <c r="D185" s="199"/>
      <c r="E185" s="69"/>
      <c r="F185" s="67"/>
      <c r="G185" s="67"/>
      <c r="H185" s="46">
        <f t="shared" si="42"/>
        <v>0</v>
      </c>
      <c r="I185" s="69"/>
      <c r="J185" s="67"/>
      <c r="K185" s="67"/>
      <c r="L185" s="46">
        <f t="shared" si="43"/>
        <v>0</v>
      </c>
    </row>
    <row r="186" spans="2:12">
      <c r="B186" s="13">
        <v>4500</v>
      </c>
      <c r="C186" s="200" t="s">
        <v>5</v>
      </c>
      <c r="D186" s="200"/>
      <c r="E186" s="69"/>
      <c r="F186" s="67"/>
      <c r="G186" s="67"/>
      <c r="H186" s="46">
        <f t="shared" si="42"/>
        <v>0</v>
      </c>
      <c r="I186" s="69"/>
      <c r="J186" s="67"/>
      <c r="K186" s="67"/>
      <c r="L186" s="46">
        <f t="shared" si="43"/>
        <v>0</v>
      </c>
    </row>
    <row r="187" spans="2:12" ht="12" customHeight="1">
      <c r="B187" s="13">
        <v>4600</v>
      </c>
      <c r="C187" s="689" t="s">
        <v>6</v>
      </c>
      <c r="D187" s="689"/>
      <c r="E187" s="69"/>
      <c r="F187" s="67"/>
      <c r="G187" s="67"/>
      <c r="H187" s="46">
        <f t="shared" si="42"/>
        <v>0</v>
      </c>
      <c r="I187" s="69"/>
      <c r="J187" s="67"/>
      <c r="K187" s="67"/>
      <c r="L187" s="46">
        <f t="shared" si="43"/>
        <v>0</v>
      </c>
    </row>
    <row r="188" spans="2:12">
      <c r="B188" s="152" t="s">
        <v>236</v>
      </c>
      <c r="C188" s="201" t="s">
        <v>12</v>
      </c>
      <c r="D188" s="201"/>
      <c r="E188" s="69">
        <v>579757</v>
      </c>
      <c r="F188" s="67">
        <v>25933</v>
      </c>
      <c r="G188" s="67"/>
      <c r="H188" s="46">
        <f t="shared" si="42"/>
        <v>605690</v>
      </c>
      <c r="I188" s="69">
        <v>527037</v>
      </c>
      <c r="J188" s="67">
        <v>25933</v>
      </c>
      <c r="K188" s="67"/>
      <c r="L188" s="46">
        <f t="shared" si="43"/>
        <v>552970</v>
      </c>
    </row>
    <row r="189" spans="2:12" ht="12.75" thickBot="1">
      <c r="B189" s="17">
        <v>98</v>
      </c>
      <c r="C189" s="197" t="s">
        <v>7</v>
      </c>
      <c r="D189" s="200"/>
      <c r="E189" s="129"/>
      <c r="F189" s="130"/>
      <c r="G189" s="130"/>
      <c r="H189" s="46">
        <f t="shared" si="42"/>
        <v>0</v>
      </c>
      <c r="I189" s="129"/>
      <c r="J189" s="130"/>
      <c r="K189" s="130"/>
      <c r="L189" s="46">
        <f t="shared" si="43"/>
        <v>0</v>
      </c>
    </row>
    <row r="190" spans="2:12" ht="12.75" thickBot="1">
      <c r="B190" s="7"/>
      <c r="C190" s="8"/>
      <c r="D190" s="9" t="s">
        <v>68</v>
      </c>
      <c r="E190" s="119">
        <f>SUM(E179+E180+E181+E182+E183+E185+E186+E187+E188+E189)</f>
        <v>9617855</v>
      </c>
      <c r="F190" s="120">
        <f>SUM(F179+F180+F181+F182+F183+F185+F186+F187+F188+F189)</f>
        <v>35933</v>
      </c>
      <c r="G190" s="120">
        <f>SUM(G179+G180+G181+G182+G183+G185+G186+G187+G188+G189)</f>
        <v>529001</v>
      </c>
      <c r="H190" s="131">
        <f t="shared" si="42"/>
        <v>10182789</v>
      </c>
      <c r="I190" s="119">
        <f>SUM(I179+I180+I181+I182+I183+I185+I186+I187+I188+I189)</f>
        <v>8776369</v>
      </c>
      <c r="J190" s="120">
        <f>SUM(J179+J180+J181+J182+J183+J185+J186+J187+J188+J189)</f>
        <v>35933</v>
      </c>
      <c r="K190" s="120">
        <f>SUM(K179+K180+K181+K182+K183+K185+K186+K187+K188+K189)</f>
        <v>454051</v>
      </c>
      <c r="L190" s="131">
        <f t="shared" si="43"/>
        <v>9266353</v>
      </c>
    </row>
    <row r="191" spans="2:12" ht="12.75" thickBot="1">
      <c r="B191" s="60"/>
      <c r="C191" s="53"/>
      <c r="D191" s="60"/>
      <c r="E191" s="115"/>
      <c r="F191" s="115"/>
      <c r="G191" s="115"/>
      <c r="H191" s="115"/>
      <c r="I191" s="115"/>
      <c r="J191" s="115"/>
      <c r="K191" s="115"/>
      <c r="L191" s="115"/>
    </row>
    <row r="192" spans="2:12" ht="36.75" customHeight="1" thickBot="1">
      <c r="B192" s="3"/>
      <c r="C192" s="107" t="s">
        <v>1</v>
      </c>
      <c r="D192" s="3" t="s">
        <v>14</v>
      </c>
      <c r="E192" s="122" t="s">
        <v>71</v>
      </c>
      <c r="F192" s="123" t="s">
        <v>72</v>
      </c>
      <c r="G192" s="123" t="s">
        <v>70</v>
      </c>
      <c r="H192" s="124" t="s">
        <v>13</v>
      </c>
      <c r="I192" s="122" t="s">
        <v>71</v>
      </c>
      <c r="J192" s="123" t="s">
        <v>72</v>
      </c>
      <c r="K192" s="123" t="s">
        <v>70</v>
      </c>
      <c r="L192" s="124" t="s">
        <v>13</v>
      </c>
    </row>
    <row r="193" spans="2:12" ht="12.75" thickBot="1">
      <c r="B193" s="44" t="s">
        <v>15</v>
      </c>
      <c r="C193" s="4">
        <v>326</v>
      </c>
      <c r="D193" s="5" t="s">
        <v>29</v>
      </c>
      <c r="E193" s="125"/>
      <c r="F193" s="126"/>
      <c r="G193" s="126"/>
      <c r="H193" s="127"/>
      <c r="I193" s="125"/>
      <c r="J193" s="126"/>
      <c r="K193" s="126"/>
      <c r="L193" s="127"/>
    </row>
    <row r="194" spans="2:12" ht="12" customHeight="1" thickBot="1">
      <c r="B194" s="12" t="s">
        <v>10</v>
      </c>
      <c r="C194" s="690" t="s">
        <v>16</v>
      </c>
      <c r="D194" s="699"/>
      <c r="E194" s="68">
        <v>1399065</v>
      </c>
      <c r="F194" s="132"/>
      <c r="G194" s="132"/>
      <c r="H194" s="133">
        <f>SUM(E194:G194)</f>
        <v>1399065</v>
      </c>
      <c r="I194" s="68">
        <v>1396783</v>
      </c>
      <c r="J194" s="132"/>
      <c r="K194" s="132"/>
      <c r="L194" s="133">
        <f>SUM(I194:K194)</f>
        <v>1396783</v>
      </c>
    </row>
    <row r="195" spans="2:12" ht="12.75" thickBot="1">
      <c r="B195" s="13">
        <v>1000</v>
      </c>
      <c r="C195" s="198" t="s">
        <v>2</v>
      </c>
      <c r="D195" s="198"/>
      <c r="E195" s="69">
        <v>454675</v>
      </c>
      <c r="F195" s="67"/>
      <c r="G195" s="67"/>
      <c r="H195" s="133">
        <f t="shared" ref="H195:H204" si="44">SUM(E195:G195)</f>
        <v>454675</v>
      </c>
      <c r="I195" s="69">
        <v>220911</v>
      </c>
      <c r="J195" s="67"/>
      <c r="K195" s="67"/>
      <c r="L195" s="133">
        <f t="shared" ref="L195:L204" si="45">SUM(I195:K195)</f>
        <v>220911</v>
      </c>
    </row>
    <row r="196" spans="2:12" ht="12.75" thickBot="1">
      <c r="B196" s="14" t="s">
        <v>187</v>
      </c>
      <c r="C196" s="198" t="s">
        <v>188</v>
      </c>
      <c r="D196" s="198"/>
      <c r="E196" s="69">
        <v>6261</v>
      </c>
      <c r="F196" s="67"/>
      <c r="G196" s="67"/>
      <c r="H196" s="133">
        <f t="shared" si="44"/>
        <v>6261</v>
      </c>
      <c r="I196" s="69">
        <v>4761</v>
      </c>
      <c r="J196" s="67"/>
      <c r="K196" s="67"/>
      <c r="L196" s="133">
        <f t="shared" si="45"/>
        <v>4761</v>
      </c>
    </row>
    <row r="197" spans="2:12" ht="12.75" thickBot="1">
      <c r="B197" s="15" t="s">
        <v>28</v>
      </c>
      <c r="C197" s="200" t="s">
        <v>189</v>
      </c>
      <c r="D197" s="200"/>
      <c r="E197" s="129">
        <v>134171</v>
      </c>
      <c r="F197" s="130"/>
      <c r="G197" s="130"/>
      <c r="H197" s="133">
        <f t="shared" si="44"/>
        <v>134171</v>
      </c>
      <c r="I197" s="129">
        <v>22780</v>
      </c>
      <c r="J197" s="130"/>
      <c r="K197" s="130"/>
      <c r="L197" s="133">
        <f t="shared" si="45"/>
        <v>22780</v>
      </c>
    </row>
    <row r="198" spans="2:12" ht="12.75" thickBot="1">
      <c r="B198" s="13">
        <v>4200</v>
      </c>
      <c r="C198" s="200" t="s">
        <v>3</v>
      </c>
      <c r="D198" s="200"/>
      <c r="E198" s="69"/>
      <c r="F198" s="67"/>
      <c r="G198" s="67"/>
      <c r="H198" s="133">
        <f t="shared" si="44"/>
        <v>0</v>
      </c>
      <c r="I198" s="69"/>
      <c r="J198" s="67"/>
      <c r="K198" s="67"/>
      <c r="L198" s="133">
        <f t="shared" si="45"/>
        <v>0</v>
      </c>
    </row>
    <row r="199" spans="2:12" ht="17.25" customHeight="1" thickBot="1">
      <c r="B199" s="6"/>
      <c r="C199" s="2">
        <v>4214</v>
      </c>
      <c r="D199" s="1" t="s">
        <v>190</v>
      </c>
      <c r="E199" s="69"/>
      <c r="F199" s="67"/>
      <c r="G199" s="67"/>
      <c r="H199" s="133">
        <f t="shared" si="44"/>
        <v>0</v>
      </c>
      <c r="I199" s="69"/>
      <c r="J199" s="67"/>
      <c r="K199" s="67"/>
      <c r="L199" s="133">
        <f t="shared" si="45"/>
        <v>0</v>
      </c>
    </row>
    <row r="200" spans="2:12" ht="12.75" thickBot="1">
      <c r="B200" s="13">
        <v>4300</v>
      </c>
      <c r="C200" s="199" t="s">
        <v>4</v>
      </c>
      <c r="D200" s="199"/>
      <c r="E200" s="69"/>
      <c r="F200" s="67"/>
      <c r="G200" s="67"/>
      <c r="H200" s="133">
        <f t="shared" si="44"/>
        <v>0</v>
      </c>
      <c r="I200" s="69"/>
      <c r="J200" s="67"/>
      <c r="K200" s="67"/>
      <c r="L200" s="133">
        <f t="shared" si="45"/>
        <v>0</v>
      </c>
    </row>
    <row r="201" spans="2:12" ht="12.75" thickBot="1">
      <c r="B201" s="13">
        <v>4500</v>
      </c>
      <c r="C201" s="200" t="s">
        <v>5</v>
      </c>
      <c r="D201" s="200"/>
      <c r="E201" s="69"/>
      <c r="F201" s="67"/>
      <c r="G201" s="67"/>
      <c r="H201" s="133">
        <f t="shared" si="44"/>
        <v>0</v>
      </c>
      <c r="I201" s="69"/>
      <c r="J201" s="67"/>
      <c r="K201" s="67"/>
      <c r="L201" s="133">
        <f t="shared" si="45"/>
        <v>0</v>
      </c>
    </row>
    <row r="202" spans="2:12" ht="12" customHeight="1" thickBot="1">
      <c r="B202" s="13">
        <v>4600</v>
      </c>
      <c r="C202" s="689" t="s">
        <v>6</v>
      </c>
      <c r="D202" s="700"/>
      <c r="E202" s="69"/>
      <c r="F202" s="67"/>
      <c r="G202" s="67"/>
      <c r="H202" s="133">
        <f t="shared" si="44"/>
        <v>0</v>
      </c>
      <c r="I202" s="69"/>
      <c r="J202" s="67"/>
      <c r="K202" s="67"/>
      <c r="L202" s="133">
        <f t="shared" si="45"/>
        <v>0</v>
      </c>
    </row>
    <row r="203" spans="2:12" ht="12.75" thickBot="1">
      <c r="B203" s="152" t="s">
        <v>236</v>
      </c>
      <c r="C203" s="201" t="s">
        <v>12</v>
      </c>
      <c r="D203" s="201"/>
      <c r="E203" s="69">
        <v>5407</v>
      </c>
      <c r="F203" s="67"/>
      <c r="G203" s="67"/>
      <c r="H203" s="133">
        <f t="shared" si="44"/>
        <v>5407</v>
      </c>
      <c r="I203" s="69">
        <v>5407</v>
      </c>
      <c r="J203" s="67"/>
      <c r="K203" s="67"/>
      <c r="L203" s="133">
        <f t="shared" si="45"/>
        <v>5407</v>
      </c>
    </row>
    <row r="204" spans="2:12" ht="12.75" thickBot="1">
      <c r="B204" s="17">
        <v>98</v>
      </c>
      <c r="C204" s="197" t="s">
        <v>7</v>
      </c>
      <c r="D204" s="197"/>
      <c r="E204" s="134"/>
      <c r="F204" s="135"/>
      <c r="G204" s="135"/>
      <c r="H204" s="133">
        <f t="shared" si="44"/>
        <v>0</v>
      </c>
      <c r="I204" s="134"/>
      <c r="J204" s="135"/>
      <c r="K204" s="135"/>
      <c r="L204" s="133">
        <f t="shared" si="45"/>
        <v>0</v>
      </c>
    </row>
    <row r="205" spans="2:12" ht="12.75" thickBot="1">
      <c r="B205" s="7"/>
      <c r="C205" s="8"/>
      <c r="D205" s="9" t="s">
        <v>69</v>
      </c>
      <c r="E205" s="119">
        <f>SUM(E194+E195+E196+E197+E198+E200+E201+E202+E203)</f>
        <v>1999579</v>
      </c>
      <c r="F205" s="120">
        <f>SUM(F194+F195+F196+F197+F198+F200+F201+F202+F203+F204)</f>
        <v>0</v>
      </c>
      <c r="G205" s="120">
        <f>SUM(G194+G195+G196+G197+G198+G200+G201+G202+G203+G204)</f>
        <v>0</v>
      </c>
      <c r="H205" s="121">
        <f>SUM(H194+H195+H196+H197+H198+H200+H201+H202+H203+H204)</f>
        <v>1999579</v>
      </c>
      <c r="I205" s="119">
        <f>SUM(I194+I195+I196+I197+I198+I200+I201+I202+I203)</f>
        <v>1650642</v>
      </c>
      <c r="J205" s="120">
        <f>SUM(J194+J195+J196+J197+J198+J200+J201+J202+J203+J204)</f>
        <v>0</v>
      </c>
      <c r="K205" s="120">
        <f>SUM(K194+K195+K196+K197+K198+K200+K201+K202+K203+K204)</f>
        <v>0</v>
      </c>
      <c r="L205" s="121">
        <f>SUM(L194+L195+L196+L197+L198+L200+L201+L202+L203+L204)</f>
        <v>1650642</v>
      </c>
    </row>
    <row r="206" spans="2:12" ht="12.75" thickBot="1">
      <c r="B206" s="18"/>
      <c r="C206" s="19"/>
      <c r="D206" s="20"/>
      <c r="E206" s="81"/>
      <c r="F206" s="81"/>
      <c r="G206" s="81"/>
      <c r="H206" s="81"/>
      <c r="I206" s="81"/>
      <c r="J206" s="81"/>
      <c r="K206" s="81"/>
      <c r="L206" s="81"/>
    </row>
    <row r="207" spans="2:12" ht="34.5" customHeight="1" thickBot="1">
      <c r="B207" s="3"/>
      <c r="C207" s="107" t="s">
        <v>1</v>
      </c>
      <c r="D207" s="3" t="s">
        <v>14</v>
      </c>
      <c r="E207" s="122" t="s">
        <v>71</v>
      </c>
      <c r="F207" s="123" t="s">
        <v>72</v>
      </c>
      <c r="G207" s="123" t="s">
        <v>70</v>
      </c>
      <c r="H207" s="124" t="s">
        <v>13</v>
      </c>
      <c r="I207" s="122" t="s">
        <v>71</v>
      </c>
      <c r="J207" s="123" t="s">
        <v>72</v>
      </c>
      <c r="K207" s="123" t="s">
        <v>70</v>
      </c>
      <c r="L207" s="124" t="s">
        <v>13</v>
      </c>
    </row>
    <row r="208" spans="2:12" ht="12.75" thickBot="1">
      <c r="B208" s="44" t="s">
        <v>15</v>
      </c>
      <c r="C208" s="4">
        <v>337</v>
      </c>
      <c r="D208" s="5" t="s">
        <v>237</v>
      </c>
      <c r="E208" s="125"/>
      <c r="F208" s="126"/>
      <c r="G208" s="126"/>
      <c r="H208" s="127"/>
      <c r="I208" s="125"/>
      <c r="J208" s="126"/>
      <c r="K208" s="126"/>
      <c r="L208" s="127"/>
    </row>
    <row r="209" spans="2:12" ht="12" customHeight="1">
      <c r="B209" s="12" t="s">
        <v>10</v>
      </c>
      <c r="C209" s="690" t="s">
        <v>16</v>
      </c>
      <c r="D209" s="690"/>
      <c r="E209" s="128">
        <v>95783</v>
      </c>
      <c r="F209" s="66"/>
      <c r="G209" s="66"/>
      <c r="H209" s="46">
        <f>SUM(E209:G209)</f>
        <v>95783</v>
      </c>
      <c r="I209" s="128">
        <v>76976</v>
      </c>
      <c r="J209" s="66"/>
      <c r="K209" s="66"/>
      <c r="L209" s="46">
        <f>SUM(I209:K209)</f>
        <v>76976</v>
      </c>
    </row>
    <row r="210" spans="2:12">
      <c r="B210" s="13">
        <v>1000</v>
      </c>
      <c r="C210" s="198" t="s">
        <v>2</v>
      </c>
      <c r="D210" s="198"/>
      <c r="E210" s="69">
        <v>15836</v>
      </c>
      <c r="F210" s="67"/>
      <c r="G210" s="67"/>
      <c r="H210" s="46">
        <f>SUM(E210:G210)</f>
        <v>15836</v>
      </c>
      <c r="I210" s="69">
        <v>9709</v>
      </c>
      <c r="J210" s="67"/>
      <c r="K210" s="67"/>
      <c r="L210" s="46">
        <f>SUM(I210:K210)</f>
        <v>9709</v>
      </c>
    </row>
    <row r="211" spans="2:12">
      <c r="B211" s="14" t="s">
        <v>187</v>
      </c>
      <c r="C211" s="198" t="s">
        <v>188</v>
      </c>
      <c r="D211" s="198"/>
      <c r="E211" s="129">
        <v>114</v>
      </c>
      <c r="F211" s="67"/>
      <c r="G211" s="67"/>
      <c r="H211" s="46">
        <f>SUM(E211:G211)</f>
        <v>114</v>
      </c>
      <c r="I211" s="129">
        <v>114</v>
      </c>
      <c r="J211" s="67"/>
      <c r="K211" s="67"/>
      <c r="L211" s="46">
        <f>SUM(I211:K211)</f>
        <v>114</v>
      </c>
    </row>
    <row r="212" spans="2:12">
      <c r="B212" s="15" t="s">
        <v>28</v>
      </c>
      <c r="C212" s="200" t="s">
        <v>189</v>
      </c>
      <c r="D212" s="200"/>
      <c r="E212" s="69"/>
      <c r="F212" s="67"/>
      <c r="G212" s="67"/>
      <c r="H212" s="46">
        <f>SUM(E212:G212)</f>
        <v>0</v>
      </c>
      <c r="I212" s="69"/>
      <c r="J212" s="67"/>
      <c r="K212" s="67"/>
      <c r="L212" s="46">
        <f>SUM(I212:K212)</f>
        <v>0</v>
      </c>
    </row>
    <row r="213" spans="2:12">
      <c r="B213" s="13">
        <v>4200</v>
      </c>
      <c r="C213" s="200" t="s">
        <v>3</v>
      </c>
      <c r="D213" s="200"/>
      <c r="E213" s="69"/>
      <c r="F213" s="67"/>
      <c r="G213" s="67"/>
      <c r="H213" s="46">
        <f>SUM(E213:G213)</f>
        <v>0</v>
      </c>
      <c r="I213" s="69"/>
      <c r="J213" s="67"/>
      <c r="K213" s="67"/>
      <c r="L213" s="46">
        <f>SUM(I213:K213)</f>
        <v>0</v>
      </c>
    </row>
    <row r="214" spans="2:12" ht="16.5" customHeight="1">
      <c r="B214" s="6"/>
      <c r="C214" s="2">
        <v>4214</v>
      </c>
      <c r="D214" s="1" t="s">
        <v>190</v>
      </c>
      <c r="E214" s="69"/>
      <c r="F214" s="67"/>
      <c r="G214" s="67"/>
      <c r="H214" s="46"/>
      <c r="I214" s="69"/>
      <c r="J214" s="67"/>
      <c r="K214" s="67"/>
      <c r="L214" s="46"/>
    </row>
    <row r="215" spans="2:12">
      <c r="B215" s="13">
        <v>4300</v>
      </c>
      <c r="C215" s="199" t="s">
        <v>4</v>
      </c>
      <c r="D215" s="199"/>
      <c r="E215" s="69"/>
      <c r="F215" s="67"/>
      <c r="G215" s="67"/>
      <c r="H215" s="46">
        <f t="shared" ref="H215:H220" si="46">SUM(E215:G215)</f>
        <v>0</v>
      </c>
      <c r="I215" s="69"/>
      <c r="J215" s="67"/>
      <c r="K215" s="67"/>
      <c r="L215" s="46">
        <f t="shared" ref="L215:L220" si="47">SUM(I215:K215)</f>
        <v>0</v>
      </c>
    </row>
    <row r="216" spans="2:12">
      <c r="B216" s="13">
        <v>4500</v>
      </c>
      <c r="C216" s="200" t="s">
        <v>5</v>
      </c>
      <c r="D216" s="200"/>
      <c r="E216" s="69"/>
      <c r="F216" s="67"/>
      <c r="G216" s="67"/>
      <c r="H216" s="46">
        <f t="shared" si="46"/>
        <v>0</v>
      </c>
      <c r="I216" s="69"/>
      <c r="J216" s="67"/>
      <c r="K216" s="67"/>
      <c r="L216" s="46">
        <f t="shared" si="47"/>
        <v>0</v>
      </c>
    </row>
    <row r="217" spans="2:12" ht="12" customHeight="1">
      <c r="B217" s="13">
        <v>4600</v>
      </c>
      <c r="C217" s="689" t="s">
        <v>6</v>
      </c>
      <c r="D217" s="689"/>
      <c r="E217" s="69"/>
      <c r="F217" s="67"/>
      <c r="G217" s="67"/>
      <c r="H217" s="46">
        <f t="shared" si="46"/>
        <v>0</v>
      </c>
      <c r="I217" s="69"/>
      <c r="J217" s="67"/>
      <c r="K217" s="67"/>
      <c r="L217" s="46">
        <f t="shared" si="47"/>
        <v>0</v>
      </c>
    </row>
    <row r="218" spans="2:12">
      <c r="B218" s="152" t="s">
        <v>236</v>
      </c>
      <c r="C218" s="201" t="s">
        <v>12</v>
      </c>
      <c r="D218" s="201"/>
      <c r="E218" s="69"/>
      <c r="F218" s="67"/>
      <c r="G218" s="67"/>
      <c r="H218" s="46">
        <f t="shared" si="46"/>
        <v>0</v>
      </c>
      <c r="I218" s="69"/>
      <c r="J218" s="67"/>
      <c r="K218" s="67"/>
      <c r="L218" s="46">
        <f t="shared" si="47"/>
        <v>0</v>
      </c>
    </row>
    <row r="219" spans="2:12" ht="12.75" thickBot="1">
      <c r="B219" s="17">
        <v>98</v>
      </c>
      <c r="C219" s="197" t="s">
        <v>7</v>
      </c>
      <c r="D219" s="197"/>
      <c r="E219" s="129"/>
      <c r="F219" s="130"/>
      <c r="G219" s="130"/>
      <c r="H219" s="46">
        <f t="shared" si="46"/>
        <v>0</v>
      </c>
      <c r="I219" s="129"/>
      <c r="J219" s="130"/>
      <c r="K219" s="130"/>
      <c r="L219" s="46">
        <f t="shared" si="47"/>
        <v>0</v>
      </c>
    </row>
    <row r="220" spans="2:12" ht="12.75" thickBot="1">
      <c r="B220" s="7"/>
      <c r="C220" s="8"/>
      <c r="D220" s="9" t="s">
        <v>68</v>
      </c>
      <c r="E220" s="119">
        <f>SUM(E209+E210+E211+E212+E213+E215+E216+E217+E218+E219)</f>
        <v>111733</v>
      </c>
      <c r="F220" s="120">
        <f t="shared" ref="F220:G220" si="48">SUM(F209+F210+F211+F212+F213+F215+F216+F217+F218+F219)</f>
        <v>0</v>
      </c>
      <c r="G220" s="120">
        <f t="shared" si="48"/>
        <v>0</v>
      </c>
      <c r="H220" s="121">
        <f t="shared" si="46"/>
        <v>111733</v>
      </c>
      <c r="I220" s="119">
        <f>SUM(I209+I210+I211+I212+I213+I215+I216+I217+I218+I219)</f>
        <v>86799</v>
      </c>
      <c r="J220" s="120">
        <f t="shared" ref="J220:K220" si="49">SUM(J209+J210+J211+J212+J213+J215+J216+J217+J218+J219)</f>
        <v>0</v>
      </c>
      <c r="K220" s="120">
        <f t="shared" si="49"/>
        <v>0</v>
      </c>
      <c r="L220" s="121">
        <f t="shared" si="47"/>
        <v>86799</v>
      </c>
    </row>
    <row r="221" spans="2:12" ht="12.75" thickBot="1">
      <c r="B221" s="52"/>
      <c r="C221" s="63"/>
      <c r="D221" s="43"/>
      <c r="E221" s="81"/>
      <c r="F221" s="81"/>
      <c r="G221" s="81"/>
      <c r="H221" s="81"/>
      <c r="I221" s="81"/>
      <c r="J221" s="81"/>
      <c r="K221" s="81"/>
      <c r="L221" s="81"/>
    </row>
    <row r="222" spans="2:12" ht="34.5" customHeight="1" thickBot="1">
      <c r="B222" s="3"/>
      <c r="C222" s="107" t="s">
        <v>1</v>
      </c>
      <c r="D222" s="3" t="s">
        <v>14</v>
      </c>
      <c r="E222" s="122" t="s">
        <v>71</v>
      </c>
      <c r="F222" s="123" t="s">
        <v>72</v>
      </c>
      <c r="G222" s="123" t="s">
        <v>70</v>
      </c>
      <c r="H222" s="124" t="s">
        <v>13</v>
      </c>
      <c r="I222" s="122" t="s">
        <v>71</v>
      </c>
      <c r="J222" s="123" t="s">
        <v>72</v>
      </c>
      <c r="K222" s="123" t="s">
        <v>70</v>
      </c>
      <c r="L222" s="124" t="s">
        <v>13</v>
      </c>
    </row>
    <row r="223" spans="2:12" ht="12.75" thickBot="1">
      <c r="B223" s="44" t="s">
        <v>15</v>
      </c>
      <c r="C223" s="4">
        <v>338</v>
      </c>
      <c r="D223" s="5" t="s">
        <v>200</v>
      </c>
      <c r="E223" s="125"/>
      <c r="F223" s="126"/>
      <c r="G223" s="126"/>
      <c r="H223" s="127"/>
      <c r="I223" s="125"/>
      <c r="J223" s="126"/>
      <c r="K223" s="126"/>
      <c r="L223" s="127"/>
    </row>
    <row r="224" spans="2:12" ht="12" customHeight="1">
      <c r="B224" s="12" t="s">
        <v>10</v>
      </c>
      <c r="C224" s="690" t="s">
        <v>16</v>
      </c>
      <c r="D224" s="690"/>
      <c r="E224" s="128">
        <v>199710</v>
      </c>
      <c r="F224" s="66"/>
      <c r="G224" s="66"/>
      <c r="H224" s="46">
        <f>SUM(E224:G224)</f>
        <v>199710</v>
      </c>
      <c r="I224" s="128">
        <v>157530</v>
      </c>
      <c r="J224" s="66"/>
      <c r="K224" s="66"/>
      <c r="L224" s="46">
        <f>SUM(I224:K224)</f>
        <v>157530</v>
      </c>
    </row>
    <row r="225" spans="2:12">
      <c r="B225" s="13">
        <v>1000</v>
      </c>
      <c r="C225" s="198" t="s">
        <v>2</v>
      </c>
      <c r="D225" s="198"/>
      <c r="E225" s="69">
        <v>169268</v>
      </c>
      <c r="F225" s="67"/>
      <c r="G225" s="67"/>
      <c r="H225" s="46">
        <f t="shared" ref="H225:H234" si="50">SUM(E225:G225)</f>
        <v>169268</v>
      </c>
      <c r="I225" s="69">
        <v>49271</v>
      </c>
      <c r="J225" s="67"/>
      <c r="K225" s="67"/>
      <c r="L225" s="46">
        <f t="shared" ref="L225:L234" si="51">SUM(I225:K225)</f>
        <v>49271</v>
      </c>
    </row>
    <row r="226" spans="2:12">
      <c r="B226" s="14" t="s">
        <v>187</v>
      </c>
      <c r="C226" s="198" t="s">
        <v>188</v>
      </c>
      <c r="D226" s="198"/>
      <c r="E226" s="69">
        <v>722</v>
      </c>
      <c r="F226" s="67"/>
      <c r="G226" s="67"/>
      <c r="H226" s="46">
        <f t="shared" si="50"/>
        <v>722</v>
      </c>
      <c r="I226" s="69">
        <v>722</v>
      </c>
      <c r="J226" s="67"/>
      <c r="K226" s="67"/>
      <c r="L226" s="46">
        <f t="shared" si="51"/>
        <v>722</v>
      </c>
    </row>
    <row r="227" spans="2:12">
      <c r="B227" s="15" t="s">
        <v>28</v>
      </c>
      <c r="C227" s="200" t="s">
        <v>189</v>
      </c>
      <c r="D227" s="200"/>
      <c r="E227" s="69"/>
      <c r="F227" s="67"/>
      <c r="G227" s="67"/>
      <c r="H227" s="46">
        <f t="shared" si="50"/>
        <v>0</v>
      </c>
      <c r="I227" s="69"/>
      <c r="J227" s="67"/>
      <c r="K227" s="67"/>
      <c r="L227" s="46">
        <f t="shared" si="51"/>
        <v>0</v>
      </c>
    </row>
    <row r="228" spans="2:12">
      <c r="B228" s="13">
        <v>4200</v>
      </c>
      <c r="C228" s="200" t="s">
        <v>3</v>
      </c>
      <c r="D228" s="200"/>
      <c r="E228" s="69"/>
      <c r="F228" s="67"/>
      <c r="G228" s="67"/>
      <c r="H228" s="46">
        <f t="shared" si="50"/>
        <v>0</v>
      </c>
      <c r="I228" s="69"/>
      <c r="J228" s="67"/>
      <c r="K228" s="67"/>
      <c r="L228" s="46">
        <f t="shared" si="51"/>
        <v>0</v>
      </c>
    </row>
    <row r="229" spans="2:12">
      <c r="B229" s="6"/>
      <c r="C229" s="2">
        <v>4214</v>
      </c>
      <c r="D229" s="1" t="s">
        <v>190</v>
      </c>
      <c r="E229" s="69"/>
      <c r="F229" s="67"/>
      <c r="G229" s="67"/>
      <c r="H229" s="46">
        <f t="shared" si="50"/>
        <v>0</v>
      </c>
      <c r="I229" s="69"/>
      <c r="J229" s="67"/>
      <c r="K229" s="67"/>
      <c r="L229" s="46">
        <f t="shared" si="51"/>
        <v>0</v>
      </c>
    </row>
    <row r="230" spans="2:12">
      <c r="B230" s="13">
        <v>4300</v>
      </c>
      <c r="C230" s="199" t="s">
        <v>4</v>
      </c>
      <c r="D230" s="199"/>
      <c r="E230" s="69"/>
      <c r="F230" s="67"/>
      <c r="G230" s="67"/>
      <c r="H230" s="46">
        <f t="shared" si="50"/>
        <v>0</v>
      </c>
      <c r="I230" s="69"/>
      <c r="J230" s="67"/>
      <c r="K230" s="67"/>
      <c r="L230" s="46">
        <f t="shared" si="51"/>
        <v>0</v>
      </c>
    </row>
    <row r="231" spans="2:12">
      <c r="B231" s="13">
        <v>4500</v>
      </c>
      <c r="C231" s="200" t="s">
        <v>5</v>
      </c>
      <c r="D231" s="200"/>
      <c r="E231" s="69"/>
      <c r="F231" s="67"/>
      <c r="G231" s="67"/>
      <c r="H231" s="46">
        <f t="shared" si="50"/>
        <v>0</v>
      </c>
      <c r="I231" s="69"/>
      <c r="J231" s="67"/>
      <c r="K231" s="67"/>
      <c r="L231" s="46">
        <f t="shared" si="51"/>
        <v>0</v>
      </c>
    </row>
    <row r="232" spans="2:12" ht="12" customHeight="1">
      <c r="B232" s="13">
        <v>4600</v>
      </c>
      <c r="C232" s="689" t="s">
        <v>6</v>
      </c>
      <c r="D232" s="689"/>
      <c r="E232" s="69"/>
      <c r="F232" s="67"/>
      <c r="G232" s="67"/>
      <c r="H232" s="46">
        <f t="shared" si="50"/>
        <v>0</v>
      </c>
      <c r="I232" s="69"/>
      <c r="J232" s="67"/>
      <c r="K232" s="67"/>
      <c r="L232" s="46">
        <f t="shared" si="51"/>
        <v>0</v>
      </c>
    </row>
    <row r="233" spans="2:12">
      <c r="B233" s="152" t="s">
        <v>236</v>
      </c>
      <c r="C233" s="201" t="s">
        <v>12</v>
      </c>
      <c r="D233" s="201"/>
      <c r="E233" s="69">
        <v>9702</v>
      </c>
      <c r="F233" s="67"/>
      <c r="G233" s="67"/>
      <c r="H233" s="46">
        <f t="shared" si="50"/>
        <v>9702</v>
      </c>
      <c r="I233" s="69">
        <v>5242</v>
      </c>
      <c r="J233" s="67"/>
      <c r="K233" s="67"/>
      <c r="L233" s="46">
        <f t="shared" si="51"/>
        <v>5242</v>
      </c>
    </row>
    <row r="234" spans="2:12" ht="12.75" thickBot="1">
      <c r="B234" s="17">
        <v>98</v>
      </c>
      <c r="C234" s="197" t="s">
        <v>7</v>
      </c>
      <c r="D234" s="200"/>
      <c r="E234" s="129"/>
      <c r="F234" s="130"/>
      <c r="G234" s="130"/>
      <c r="H234" s="46">
        <f t="shared" si="50"/>
        <v>0</v>
      </c>
      <c r="I234" s="129"/>
      <c r="J234" s="130"/>
      <c r="K234" s="130"/>
      <c r="L234" s="46">
        <f t="shared" si="51"/>
        <v>0</v>
      </c>
    </row>
    <row r="235" spans="2:12" ht="12.75" thickBot="1">
      <c r="B235" s="7"/>
      <c r="C235" s="8"/>
      <c r="D235" s="9" t="s">
        <v>68</v>
      </c>
      <c r="E235" s="119">
        <f>SUM(E224+E225+E226+E227+E228+E230+E231+E232+E233+E234)</f>
        <v>379402</v>
      </c>
      <c r="F235" s="120">
        <f t="shared" ref="F235:G235" si="52">SUM(F224+F225+F226+F227+F228+F230+F231+F232+F233+F234)</f>
        <v>0</v>
      </c>
      <c r="G235" s="120">
        <f t="shared" si="52"/>
        <v>0</v>
      </c>
      <c r="H235" s="121">
        <f t="shared" ref="H235" si="53">SUM(E235:G235)</f>
        <v>379402</v>
      </c>
      <c r="I235" s="119">
        <f>SUM(I224+I225+I226+I227+I228+I230+I231+I232+I233+I234)</f>
        <v>212765</v>
      </c>
      <c r="J235" s="120">
        <f t="shared" ref="J235:K235" si="54">SUM(J224+J225+J226+J227+J228+J230+J231+J232+J233+J234)</f>
        <v>0</v>
      </c>
      <c r="K235" s="120">
        <f t="shared" si="54"/>
        <v>0</v>
      </c>
      <c r="L235" s="121">
        <f t="shared" ref="L235" si="55">SUM(I235:K235)</f>
        <v>212765</v>
      </c>
    </row>
    <row r="236" spans="2:12" ht="12.75" thickBot="1">
      <c r="B236" s="51"/>
      <c r="C236" s="80"/>
      <c r="D236" s="43"/>
      <c r="E236" s="81"/>
      <c r="F236" s="81"/>
      <c r="G236" s="81"/>
      <c r="H236" s="81"/>
      <c r="I236" s="81"/>
      <c r="J236" s="81"/>
      <c r="K236" s="81"/>
      <c r="L236" s="81"/>
    </row>
    <row r="237" spans="2:12" ht="30" hidden="1" customHeight="1" thickBot="1">
      <c r="B237" s="3"/>
      <c r="C237" s="107" t="s">
        <v>1</v>
      </c>
      <c r="D237" s="3" t="s">
        <v>14</v>
      </c>
      <c r="E237" s="117" t="s">
        <v>71</v>
      </c>
      <c r="F237" s="217" t="s">
        <v>72</v>
      </c>
      <c r="G237" s="217" t="s">
        <v>70</v>
      </c>
      <c r="H237" s="164" t="s">
        <v>13</v>
      </c>
      <c r="I237" s="117" t="s">
        <v>71</v>
      </c>
      <c r="J237" s="217" t="s">
        <v>72</v>
      </c>
      <c r="K237" s="217" t="s">
        <v>70</v>
      </c>
      <c r="L237" s="118" t="s">
        <v>13</v>
      </c>
    </row>
    <row r="238" spans="2:12" ht="25.5" hidden="1" customHeight="1" thickBot="1">
      <c r="B238" s="44" t="s">
        <v>15</v>
      </c>
      <c r="C238" s="4">
        <v>388</v>
      </c>
      <c r="D238" s="5" t="s">
        <v>278</v>
      </c>
      <c r="E238" s="165"/>
      <c r="F238" s="166"/>
      <c r="G238" s="166"/>
      <c r="H238" s="167"/>
      <c r="I238" s="165"/>
      <c r="J238" s="166"/>
      <c r="K238" s="166"/>
      <c r="L238" s="168"/>
    </row>
    <row r="239" spans="2:12" ht="23.45" hidden="1" customHeight="1">
      <c r="B239" s="12" t="s">
        <v>10</v>
      </c>
      <c r="C239" s="690" t="s">
        <v>16</v>
      </c>
      <c r="D239" s="697"/>
      <c r="E239" s="66"/>
      <c r="F239" s="66"/>
      <c r="G239" s="66"/>
      <c r="H239" s="46">
        <f>SUM(E239:G239)</f>
        <v>0</v>
      </c>
      <c r="I239" s="128"/>
      <c r="J239" s="66"/>
      <c r="K239" s="66"/>
      <c r="L239" s="46">
        <f>SUM(I239:K239)</f>
        <v>0</v>
      </c>
    </row>
    <row r="240" spans="2:12" ht="12" hidden="1" customHeight="1">
      <c r="B240" s="13">
        <v>1000</v>
      </c>
      <c r="C240" s="198" t="s">
        <v>2</v>
      </c>
      <c r="D240" s="198"/>
      <c r="E240" s="67"/>
      <c r="F240" s="67"/>
      <c r="G240" s="67"/>
      <c r="H240" s="46">
        <f t="shared" ref="H240:H249" si="56">SUM(E240:G240)</f>
        <v>0</v>
      </c>
      <c r="I240" s="69"/>
      <c r="J240" s="67"/>
      <c r="K240" s="67"/>
      <c r="L240" s="46">
        <f t="shared" ref="L240:L249" si="57">SUM(I240:K240)</f>
        <v>0</v>
      </c>
    </row>
    <row r="241" spans="2:12" ht="12" hidden="1" customHeight="1">
      <c r="B241" s="14" t="s">
        <v>187</v>
      </c>
      <c r="C241" s="198" t="s">
        <v>188</v>
      </c>
      <c r="D241" s="198"/>
      <c r="E241" s="67"/>
      <c r="F241" s="67"/>
      <c r="G241" s="67"/>
      <c r="H241" s="46">
        <f t="shared" si="56"/>
        <v>0</v>
      </c>
      <c r="I241" s="69"/>
      <c r="J241" s="67"/>
      <c r="K241" s="67"/>
      <c r="L241" s="46">
        <f t="shared" si="57"/>
        <v>0</v>
      </c>
    </row>
    <row r="242" spans="2:12" ht="12" hidden="1" customHeight="1">
      <c r="B242" s="15" t="s">
        <v>28</v>
      </c>
      <c r="C242" s="200" t="s">
        <v>189</v>
      </c>
      <c r="D242" s="200"/>
      <c r="E242" s="67"/>
      <c r="F242" s="67"/>
      <c r="G242" s="67"/>
      <c r="H242" s="46">
        <f t="shared" si="56"/>
        <v>0</v>
      </c>
      <c r="I242" s="69"/>
      <c r="J242" s="67"/>
      <c r="K242" s="67"/>
      <c r="L242" s="46">
        <f t="shared" si="57"/>
        <v>0</v>
      </c>
    </row>
    <row r="243" spans="2:12" ht="12" hidden="1" customHeight="1">
      <c r="B243" s="13">
        <v>4200</v>
      </c>
      <c r="C243" s="200" t="s">
        <v>3</v>
      </c>
      <c r="D243" s="200"/>
      <c r="E243" s="67"/>
      <c r="F243" s="67"/>
      <c r="G243" s="67"/>
      <c r="H243" s="46">
        <f t="shared" si="56"/>
        <v>0</v>
      </c>
      <c r="I243" s="69"/>
      <c r="J243" s="67"/>
      <c r="K243" s="67"/>
      <c r="L243" s="46">
        <f t="shared" si="57"/>
        <v>0</v>
      </c>
    </row>
    <row r="244" spans="2:12" ht="17.25" hidden="1" customHeight="1">
      <c r="B244" s="6"/>
      <c r="C244" s="2">
        <v>4214</v>
      </c>
      <c r="D244" s="1" t="s">
        <v>190</v>
      </c>
      <c r="E244" s="67"/>
      <c r="F244" s="67"/>
      <c r="G244" s="67"/>
      <c r="H244" s="46">
        <f t="shared" si="56"/>
        <v>0</v>
      </c>
      <c r="I244" s="69"/>
      <c r="J244" s="67"/>
      <c r="K244" s="67"/>
      <c r="L244" s="46">
        <f t="shared" si="57"/>
        <v>0</v>
      </c>
    </row>
    <row r="245" spans="2:12" ht="12" hidden="1" customHeight="1">
      <c r="B245" s="13">
        <v>4300</v>
      </c>
      <c r="C245" s="199" t="s">
        <v>4</v>
      </c>
      <c r="D245" s="199"/>
      <c r="E245" s="67"/>
      <c r="F245" s="67"/>
      <c r="G245" s="67"/>
      <c r="H245" s="46">
        <f t="shared" si="56"/>
        <v>0</v>
      </c>
      <c r="I245" s="69"/>
      <c r="J245" s="67"/>
      <c r="K245" s="67"/>
      <c r="L245" s="46">
        <f t="shared" si="57"/>
        <v>0</v>
      </c>
    </row>
    <row r="246" spans="2:12" ht="12" hidden="1" customHeight="1">
      <c r="B246" s="13">
        <v>4500</v>
      </c>
      <c r="C246" s="200" t="s">
        <v>5</v>
      </c>
      <c r="D246" s="200"/>
      <c r="E246" s="67"/>
      <c r="F246" s="67"/>
      <c r="G246" s="67"/>
      <c r="H246" s="46">
        <f t="shared" si="56"/>
        <v>0</v>
      </c>
      <c r="I246" s="69"/>
      <c r="J246" s="67"/>
      <c r="K246" s="67"/>
      <c r="L246" s="46">
        <f t="shared" si="57"/>
        <v>0</v>
      </c>
    </row>
    <row r="247" spans="2:12" ht="12" hidden="1" customHeight="1">
      <c r="B247" s="13">
        <v>4600</v>
      </c>
      <c r="C247" s="63" t="s">
        <v>6</v>
      </c>
      <c r="D247" s="43"/>
      <c r="E247" s="67"/>
      <c r="F247" s="67"/>
      <c r="G247" s="67"/>
      <c r="H247" s="46">
        <f t="shared" si="56"/>
        <v>0</v>
      </c>
      <c r="I247" s="69"/>
      <c r="J247" s="67"/>
      <c r="K247" s="67"/>
      <c r="L247" s="46">
        <f t="shared" si="57"/>
        <v>0</v>
      </c>
    </row>
    <row r="248" spans="2:12" ht="12" hidden="1" customHeight="1">
      <c r="B248" s="16" t="s">
        <v>8</v>
      </c>
      <c r="C248" s="201" t="s">
        <v>12</v>
      </c>
      <c r="D248" s="201"/>
      <c r="E248" s="67"/>
      <c r="F248" s="67"/>
      <c r="G248" s="67"/>
      <c r="H248" s="46">
        <f t="shared" si="56"/>
        <v>0</v>
      </c>
      <c r="I248" s="69"/>
      <c r="J248" s="67"/>
      <c r="K248" s="67"/>
      <c r="L248" s="46">
        <f t="shared" si="57"/>
        <v>0</v>
      </c>
    </row>
    <row r="249" spans="2:12" ht="23.25" hidden="1" customHeight="1" thickBot="1">
      <c r="B249" s="17">
        <v>98</v>
      </c>
      <c r="C249" s="197" t="s">
        <v>7</v>
      </c>
      <c r="D249" s="200"/>
      <c r="E249" s="130"/>
      <c r="F249" s="130"/>
      <c r="G249" s="130"/>
      <c r="H249" s="46">
        <f t="shared" si="56"/>
        <v>0</v>
      </c>
      <c r="I249" s="129"/>
      <c r="J249" s="130"/>
      <c r="K249" s="130"/>
      <c r="L249" s="46">
        <f t="shared" si="57"/>
        <v>0</v>
      </c>
    </row>
    <row r="250" spans="2:12" ht="12.75" hidden="1" customHeight="1" thickBot="1">
      <c r="B250" s="7"/>
      <c r="C250" s="8"/>
      <c r="D250" s="9" t="s">
        <v>68</v>
      </c>
      <c r="E250" s="119">
        <f>SUM(E239+E240+E241+E242+E243+E245+E246+E247+E248+E249)</f>
        <v>0</v>
      </c>
      <c r="F250" s="120">
        <f t="shared" ref="F250:G250" si="58">SUM(F239+F240+F241+F242+F243+F245+F246+F247+F248+F249)</f>
        <v>0</v>
      </c>
      <c r="G250" s="120">
        <f t="shared" si="58"/>
        <v>0</v>
      </c>
      <c r="H250" s="121">
        <f t="shared" ref="H250" si="59">SUM(E250:G250)</f>
        <v>0</v>
      </c>
      <c r="I250" s="119">
        <f>SUM(I239+I240+I241+I242+I243+I245+I246+I247+I248+I249)</f>
        <v>0</v>
      </c>
      <c r="J250" s="120">
        <f t="shared" ref="J250:K250" si="60">SUM(J239+J240+J241+J242+J243+J245+J246+J247+J248+J249)</f>
        <v>0</v>
      </c>
      <c r="K250" s="120">
        <f t="shared" si="60"/>
        <v>0</v>
      </c>
      <c r="L250" s="121">
        <f t="shared" ref="L250" si="61">SUM(I250:K250)</f>
        <v>0</v>
      </c>
    </row>
    <row r="251" spans="2:12" ht="34.5" customHeight="1" thickBot="1">
      <c r="B251" s="3"/>
      <c r="C251" s="107" t="s">
        <v>1</v>
      </c>
      <c r="D251" s="3" t="s">
        <v>14</v>
      </c>
      <c r="E251" s="122" t="s">
        <v>71</v>
      </c>
      <c r="F251" s="123" t="s">
        <v>72</v>
      </c>
      <c r="G251" s="123" t="s">
        <v>70</v>
      </c>
      <c r="H251" s="124" t="s">
        <v>13</v>
      </c>
      <c r="I251" s="122" t="s">
        <v>71</v>
      </c>
      <c r="J251" s="123" t="s">
        <v>72</v>
      </c>
      <c r="K251" s="123" t="s">
        <v>70</v>
      </c>
      <c r="L251" s="124" t="s">
        <v>13</v>
      </c>
    </row>
    <row r="252" spans="2:12" ht="20.25" customHeight="1" thickBot="1">
      <c r="B252" s="44" t="s">
        <v>15</v>
      </c>
      <c r="C252" s="4">
        <v>389</v>
      </c>
      <c r="D252" s="5" t="s">
        <v>30</v>
      </c>
      <c r="E252" s="125"/>
      <c r="F252" s="126"/>
      <c r="G252" s="126"/>
      <c r="H252" s="127"/>
      <c r="I252" s="125"/>
      <c r="J252" s="126"/>
      <c r="K252" s="126"/>
      <c r="L252" s="127"/>
    </row>
    <row r="253" spans="2:12">
      <c r="B253" s="12" t="s">
        <v>10</v>
      </c>
      <c r="C253" s="690" t="s">
        <v>16</v>
      </c>
      <c r="D253" s="690"/>
      <c r="E253" s="128">
        <v>44895</v>
      </c>
      <c r="F253" s="128">
        <v>211452</v>
      </c>
      <c r="G253" s="66"/>
      <c r="H253" s="46">
        <f>SUM(E253:G253)</f>
        <v>256347</v>
      </c>
      <c r="I253" s="128">
        <v>35411</v>
      </c>
      <c r="J253" s="128">
        <v>188747</v>
      </c>
      <c r="K253" s="66"/>
      <c r="L253" s="46">
        <f>SUM(I253:K253)</f>
        <v>224158</v>
      </c>
    </row>
    <row r="254" spans="2:12" ht="12" customHeight="1">
      <c r="B254" s="13">
        <v>1000</v>
      </c>
      <c r="C254" s="198" t="s">
        <v>2</v>
      </c>
      <c r="D254" s="198"/>
      <c r="E254" s="69">
        <v>295849</v>
      </c>
      <c r="F254" s="69">
        <v>61500</v>
      </c>
      <c r="G254" s="67"/>
      <c r="H254" s="46">
        <f t="shared" ref="H254:H263" si="62">SUM(E254:G254)</f>
        <v>357349</v>
      </c>
      <c r="I254" s="69">
        <v>216773</v>
      </c>
      <c r="J254" s="69">
        <v>39546</v>
      </c>
      <c r="K254" s="67"/>
      <c r="L254" s="46">
        <f t="shared" ref="L254:L263" si="63">SUM(I254:K254)</f>
        <v>256319</v>
      </c>
    </row>
    <row r="255" spans="2:12">
      <c r="B255" s="14" t="s">
        <v>187</v>
      </c>
      <c r="C255" s="198" t="s">
        <v>188</v>
      </c>
      <c r="D255" s="198"/>
      <c r="E255" s="69"/>
      <c r="F255" s="69">
        <v>5100</v>
      </c>
      <c r="G255" s="67"/>
      <c r="H255" s="46">
        <f t="shared" si="62"/>
        <v>5100</v>
      </c>
      <c r="I255" s="69"/>
      <c r="J255" s="69">
        <v>4287</v>
      </c>
      <c r="K255" s="67"/>
      <c r="L255" s="46">
        <f t="shared" si="63"/>
        <v>4287</v>
      </c>
    </row>
    <row r="256" spans="2:12">
      <c r="B256" s="15" t="s">
        <v>28</v>
      </c>
      <c r="C256" s="200" t="s">
        <v>189</v>
      </c>
      <c r="D256" s="200"/>
      <c r="E256" s="69"/>
      <c r="F256" s="67"/>
      <c r="G256" s="67"/>
      <c r="H256" s="46">
        <f t="shared" si="62"/>
        <v>0</v>
      </c>
      <c r="I256" s="69"/>
      <c r="J256" s="67"/>
      <c r="K256" s="67"/>
      <c r="L256" s="46">
        <f t="shared" si="63"/>
        <v>0</v>
      </c>
    </row>
    <row r="257" spans="2:12">
      <c r="B257" s="13">
        <v>4200</v>
      </c>
      <c r="C257" s="200" t="s">
        <v>3</v>
      </c>
      <c r="D257" s="200"/>
      <c r="E257" s="69"/>
      <c r="F257" s="67"/>
      <c r="G257" s="67"/>
      <c r="H257" s="46">
        <f t="shared" si="62"/>
        <v>0</v>
      </c>
      <c r="I257" s="69"/>
      <c r="J257" s="67"/>
      <c r="K257" s="67"/>
      <c r="L257" s="46">
        <f t="shared" si="63"/>
        <v>0</v>
      </c>
    </row>
    <row r="258" spans="2:12">
      <c r="B258" s="6"/>
      <c r="C258" s="2">
        <v>4214</v>
      </c>
      <c r="D258" s="1" t="s">
        <v>190</v>
      </c>
      <c r="E258" s="69"/>
      <c r="F258" s="67"/>
      <c r="G258" s="67"/>
      <c r="H258" s="46">
        <f t="shared" si="62"/>
        <v>0</v>
      </c>
      <c r="I258" s="69"/>
      <c r="J258" s="67"/>
      <c r="K258" s="67"/>
      <c r="L258" s="46">
        <f t="shared" si="63"/>
        <v>0</v>
      </c>
    </row>
    <row r="259" spans="2:12" ht="18" customHeight="1">
      <c r="B259" s="13">
        <v>4300</v>
      </c>
      <c r="C259" s="199" t="s">
        <v>4</v>
      </c>
      <c r="D259" s="199"/>
      <c r="E259" s="69"/>
      <c r="F259" s="67"/>
      <c r="G259" s="67"/>
      <c r="H259" s="46">
        <f t="shared" si="62"/>
        <v>0</v>
      </c>
      <c r="I259" s="69"/>
      <c r="J259" s="67"/>
      <c r="K259" s="67"/>
      <c r="L259" s="46">
        <f t="shared" si="63"/>
        <v>0</v>
      </c>
    </row>
    <row r="260" spans="2:12">
      <c r="B260" s="13">
        <v>4500</v>
      </c>
      <c r="C260" s="200" t="s">
        <v>5</v>
      </c>
      <c r="D260" s="200"/>
      <c r="E260" s="69"/>
      <c r="F260" s="67"/>
      <c r="G260" s="67"/>
      <c r="H260" s="46">
        <f t="shared" si="62"/>
        <v>0</v>
      </c>
      <c r="I260" s="69"/>
      <c r="J260" s="67"/>
      <c r="K260" s="67"/>
      <c r="L260" s="46">
        <f t="shared" si="63"/>
        <v>0</v>
      </c>
    </row>
    <row r="261" spans="2:12">
      <c r="B261" s="13">
        <v>4600</v>
      </c>
      <c r="C261" s="689" t="s">
        <v>6</v>
      </c>
      <c r="D261" s="689"/>
      <c r="E261" s="69"/>
      <c r="F261" s="67"/>
      <c r="G261" s="67"/>
      <c r="H261" s="46">
        <f t="shared" si="62"/>
        <v>0</v>
      </c>
      <c r="I261" s="69"/>
      <c r="J261" s="67"/>
      <c r="K261" s="67"/>
      <c r="L261" s="46">
        <f t="shared" si="63"/>
        <v>0</v>
      </c>
    </row>
    <row r="262" spans="2:12" ht="12" customHeight="1">
      <c r="B262" s="152" t="s">
        <v>236</v>
      </c>
      <c r="C262" s="201" t="s">
        <v>12</v>
      </c>
      <c r="D262" s="201"/>
      <c r="E262" s="69"/>
      <c r="F262" s="67"/>
      <c r="G262" s="67"/>
      <c r="H262" s="46">
        <f t="shared" si="62"/>
        <v>0</v>
      </c>
      <c r="I262" s="69"/>
      <c r="J262" s="67"/>
      <c r="K262" s="67"/>
      <c r="L262" s="46">
        <f t="shared" si="63"/>
        <v>0</v>
      </c>
    </row>
    <row r="263" spans="2:12" ht="12.75" thickBot="1">
      <c r="B263" s="17">
        <v>98</v>
      </c>
      <c r="C263" s="197" t="s">
        <v>7</v>
      </c>
      <c r="D263" s="200"/>
      <c r="E263" s="129"/>
      <c r="F263" s="130"/>
      <c r="G263" s="130"/>
      <c r="H263" s="46">
        <f t="shared" si="62"/>
        <v>0</v>
      </c>
      <c r="I263" s="129"/>
      <c r="J263" s="130"/>
      <c r="K263" s="130"/>
      <c r="L263" s="46">
        <f t="shared" si="63"/>
        <v>0</v>
      </c>
    </row>
    <row r="264" spans="2:12" ht="12.75" thickBot="1">
      <c r="B264" s="7"/>
      <c r="C264" s="8"/>
      <c r="D264" s="9" t="s">
        <v>68</v>
      </c>
      <c r="E264" s="119">
        <f>SUM(E253+E254+E255+E256+E257+E259+E260+E261+E262+E263)</f>
        <v>340744</v>
      </c>
      <c r="F264" s="120">
        <f t="shared" ref="F264:H264" si="64">SUM(F253+F254+F255+F256+F257+F259+F260+F261+F262+F263)</f>
        <v>278052</v>
      </c>
      <c r="G264" s="120">
        <f t="shared" si="64"/>
        <v>0</v>
      </c>
      <c r="H264" s="121">
        <f t="shared" si="64"/>
        <v>618796</v>
      </c>
      <c r="I264" s="119">
        <f>SUM(I253+I254+I255+I256+I257+I259+I260+I261+I262+I263)</f>
        <v>252184</v>
      </c>
      <c r="J264" s="120">
        <f t="shared" ref="J264:L264" si="65">SUM(J253+J254+J255+J256+J257+J259+J260+J261+J262+J263)</f>
        <v>232580</v>
      </c>
      <c r="K264" s="120">
        <f t="shared" si="65"/>
        <v>0</v>
      </c>
      <c r="L264" s="121">
        <f t="shared" si="65"/>
        <v>484764</v>
      </c>
    </row>
    <row r="265" spans="2:12">
      <c r="B265" s="691" t="s">
        <v>31</v>
      </c>
      <c r="C265" s="691"/>
      <c r="D265" s="691"/>
      <c r="E265" s="21">
        <f>SUM(E264+E250+E235+E220+E205+E190+E175+E160)</f>
        <v>17041893</v>
      </c>
      <c r="F265" s="21">
        <f t="shared" ref="F265:L265" si="66">SUM(F264+F250+F235+F220+F205+F190+F175+F160)</f>
        <v>1703638</v>
      </c>
      <c r="G265" s="21">
        <f t="shared" si="66"/>
        <v>529001</v>
      </c>
      <c r="H265" s="21">
        <f t="shared" si="66"/>
        <v>19274532</v>
      </c>
      <c r="I265" s="21">
        <f t="shared" si="66"/>
        <v>14448034</v>
      </c>
      <c r="J265" s="21">
        <f t="shared" si="66"/>
        <v>1336293</v>
      </c>
      <c r="K265" s="21">
        <f t="shared" si="66"/>
        <v>454051</v>
      </c>
      <c r="L265" s="21">
        <f t="shared" si="66"/>
        <v>16238378</v>
      </c>
    </row>
    <row r="266" spans="2:12" ht="12.75" thickBot="1">
      <c r="B266" s="18"/>
      <c r="C266" s="19"/>
      <c r="D266" s="20"/>
      <c r="E266" s="81"/>
      <c r="F266" s="81"/>
      <c r="G266" s="81"/>
      <c r="H266" s="81"/>
      <c r="I266" s="81"/>
      <c r="J266" s="81"/>
      <c r="K266" s="81"/>
      <c r="L266" s="81"/>
    </row>
    <row r="267" spans="2:12" ht="39" customHeight="1" thickBot="1">
      <c r="B267" s="3"/>
      <c r="C267" s="107" t="s">
        <v>1</v>
      </c>
      <c r="D267" s="3" t="s">
        <v>14</v>
      </c>
      <c r="E267" s="122" t="s">
        <v>71</v>
      </c>
      <c r="F267" s="123" t="s">
        <v>72</v>
      </c>
      <c r="G267" s="123" t="s">
        <v>70</v>
      </c>
      <c r="H267" s="124" t="s">
        <v>13</v>
      </c>
      <c r="I267" s="122" t="s">
        <v>71</v>
      </c>
      <c r="J267" s="123" t="s">
        <v>72</v>
      </c>
      <c r="K267" s="123" t="s">
        <v>70</v>
      </c>
      <c r="L267" s="124" t="s">
        <v>13</v>
      </c>
    </row>
    <row r="268" spans="2:12" ht="19.5" customHeight="1" thickBot="1">
      <c r="B268" s="44" t="s">
        <v>15</v>
      </c>
      <c r="C268" s="4">
        <v>437</v>
      </c>
      <c r="D268" s="5" t="s">
        <v>32</v>
      </c>
      <c r="E268" s="125"/>
      <c r="F268" s="126"/>
      <c r="G268" s="126"/>
      <c r="H268" s="127"/>
      <c r="I268" s="125"/>
      <c r="J268" s="126"/>
      <c r="K268" s="126"/>
      <c r="L268" s="127"/>
    </row>
    <row r="269" spans="2:12">
      <c r="B269" s="12" t="s">
        <v>10</v>
      </c>
      <c r="C269" s="692" t="s">
        <v>16</v>
      </c>
      <c r="D269" s="692"/>
      <c r="E269" s="128">
        <v>214300</v>
      </c>
      <c r="F269" s="66"/>
      <c r="G269" s="66"/>
      <c r="H269" s="46">
        <f>SUM(E269:G269)</f>
        <v>214300</v>
      </c>
      <c r="I269" s="128">
        <v>208625</v>
      </c>
      <c r="J269" s="66"/>
      <c r="K269" s="66"/>
      <c r="L269" s="46">
        <f>SUM(I269:K269)</f>
        <v>208625</v>
      </c>
    </row>
    <row r="270" spans="2:12" ht="12" customHeight="1">
      <c r="B270" s="13">
        <v>1000</v>
      </c>
      <c r="C270" s="198" t="s">
        <v>2</v>
      </c>
      <c r="D270" s="198"/>
      <c r="E270" s="69">
        <v>14758</v>
      </c>
      <c r="F270" s="67"/>
      <c r="G270" s="67"/>
      <c r="H270" s="46">
        <f t="shared" ref="H270:H279" si="67">SUM(E270:G270)</f>
        <v>14758</v>
      </c>
      <c r="I270" s="69">
        <v>12639</v>
      </c>
      <c r="J270" s="67"/>
      <c r="K270" s="67"/>
      <c r="L270" s="46">
        <f t="shared" ref="L270:L279" si="68">SUM(I270:K270)</f>
        <v>12639</v>
      </c>
    </row>
    <row r="271" spans="2:12">
      <c r="B271" s="14" t="s">
        <v>187</v>
      </c>
      <c r="C271" s="198" t="s">
        <v>188</v>
      </c>
      <c r="D271" s="198"/>
      <c r="E271" s="69"/>
      <c r="F271" s="67"/>
      <c r="G271" s="67"/>
      <c r="H271" s="46">
        <f t="shared" si="67"/>
        <v>0</v>
      </c>
      <c r="I271" s="69"/>
      <c r="J271" s="67"/>
      <c r="K271" s="67"/>
      <c r="L271" s="46">
        <f t="shared" si="68"/>
        <v>0</v>
      </c>
    </row>
    <row r="272" spans="2:12">
      <c r="B272" s="15" t="s">
        <v>28</v>
      </c>
      <c r="C272" s="200" t="s">
        <v>189</v>
      </c>
      <c r="D272" s="200"/>
      <c r="E272" s="69"/>
      <c r="F272" s="67"/>
      <c r="G272" s="67"/>
      <c r="H272" s="46">
        <f t="shared" si="67"/>
        <v>0</v>
      </c>
      <c r="I272" s="69"/>
      <c r="J272" s="67"/>
      <c r="K272" s="67"/>
      <c r="L272" s="46">
        <f t="shared" si="68"/>
        <v>0</v>
      </c>
    </row>
    <row r="273" spans="2:12">
      <c r="B273" s="13">
        <v>4200</v>
      </c>
      <c r="C273" s="200" t="s">
        <v>3</v>
      </c>
      <c r="D273" s="200"/>
      <c r="E273" s="69"/>
      <c r="F273" s="67"/>
      <c r="G273" s="67"/>
      <c r="H273" s="46">
        <f t="shared" si="67"/>
        <v>0</v>
      </c>
      <c r="I273" s="69"/>
      <c r="J273" s="67"/>
      <c r="K273" s="67"/>
      <c r="L273" s="46">
        <f t="shared" si="68"/>
        <v>0</v>
      </c>
    </row>
    <row r="274" spans="2:12">
      <c r="B274" s="6"/>
      <c r="C274" s="2">
        <v>4214</v>
      </c>
      <c r="D274" s="1" t="s">
        <v>190</v>
      </c>
      <c r="E274" s="69"/>
      <c r="F274" s="67"/>
      <c r="G274" s="67"/>
      <c r="H274" s="46">
        <f t="shared" si="67"/>
        <v>0</v>
      </c>
      <c r="I274" s="69"/>
      <c r="J274" s="67"/>
      <c r="K274" s="67"/>
      <c r="L274" s="46">
        <f t="shared" si="68"/>
        <v>0</v>
      </c>
    </row>
    <row r="275" spans="2:12" ht="18" customHeight="1">
      <c r="B275" s="13">
        <v>4300</v>
      </c>
      <c r="C275" s="199" t="s">
        <v>4</v>
      </c>
      <c r="D275" s="199"/>
      <c r="E275" s="69"/>
      <c r="F275" s="67"/>
      <c r="G275" s="67"/>
      <c r="H275" s="46">
        <f t="shared" si="67"/>
        <v>0</v>
      </c>
      <c r="I275" s="69"/>
      <c r="J275" s="67"/>
      <c r="K275" s="67"/>
      <c r="L275" s="46">
        <f t="shared" si="68"/>
        <v>0</v>
      </c>
    </row>
    <row r="276" spans="2:12">
      <c r="B276" s="13">
        <v>4500</v>
      </c>
      <c r="C276" s="200" t="s">
        <v>5</v>
      </c>
      <c r="D276" s="200"/>
      <c r="E276" s="69"/>
      <c r="F276" s="67"/>
      <c r="G276" s="67"/>
      <c r="H276" s="46">
        <f t="shared" si="67"/>
        <v>0</v>
      </c>
      <c r="I276" s="69"/>
      <c r="J276" s="67"/>
      <c r="K276" s="67"/>
      <c r="L276" s="46">
        <f t="shared" si="68"/>
        <v>0</v>
      </c>
    </row>
    <row r="277" spans="2:12">
      <c r="B277" s="13">
        <v>4600</v>
      </c>
      <c r="C277" s="689" t="s">
        <v>6</v>
      </c>
      <c r="D277" s="689"/>
      <c r="E277" s="69"/>
      <c r="F277" s="67"/>
      <c r="G277" s="67"/>
      <c r="H277" s="46">
        <f t="shared" si="67"/>
        <v>0</v>
      </c>
      <c r="I277" s="69"/>
      <c r="J277" s="67"/>
      <c r="K277" s="67"/>
      <c r="L277" s="46">
        <f t="shared" si="68"/>
        <v>0</v>
      </c>
    </row>
    <row r="278" spans="2:12" ht="12" customHeight="1">
      <c r="B278" s="152" t="s">
        <v>236</v>
      </c>
      <c r="C278" s="201" t="s">
        <v>12</v>
      </c>
      <c r="D278" s="201"/>
      <c r="E278" s="69"/>
      <c r="F278" s="67"/>
      <c r="G278" s="67"/>
      <c r="H278" s="46">
        <f t="shared" si="67"/>
        <v>0</v>
      </c>
      <c r="I278" s="69"/>
      <c r="J278" s="67"/>
      <c r="K278" s="67"/>
      <c r="L278" s="46">
        <f t="shared" si="68"/>
        <v>0</v>
      </c>
    </row>
    <row r="279" spans="2:12" ht="12.75" thickBot="1">
      <c r="B279" s="17">
        <v>98</v>
      </c>
      <c r="C279" s="197" t="s">
        <v>7</v>
      </c>
      <c r="D279" s="200"/>
      <c r="E279" s="134"/>
      <c r="F279" s="135"/>
      <c r="G279" s="135"/>
      <c r="H279" s="131">
        <f t="shared" si="67"/>
        <v>0</v>
      </c>
      <c r="I279" s="134"/>
      <c r="J279" s="135"/>
      <c r="K279" s="135"/>
      <c r="L279" s="131">
        <f t="shared" si="68"/>
        <v>0</v>
      </c>
    </row>
    <row r="280" spans="2:12" ht="12.75" thickBot="1">
      <c r="B280" s="7"/>
      <c r="C280" s="8"/>
      <c r="D280" s="9" t="s">
        <v>68</v>
      </c>
      <c r="E280" s="120">
        <f>SUM(E269+E270+E271+E272+E273+E275+E276+E277+E278+E279)</f>
        <v>229058</v>
      </c>
      <c r="F280" s="120">
        <f t="shared" ref="F280:H280" si="69">SUM(F269+F270+F271+F272+F273+F275+F276+F277+F278+F279)</f>
        <v>0</v>
      </c>
      <c r="G280" s="120">
        <f t="shared" si="69"/>
        <v>0</v>
      </c>
      <c r="H280" s="140">
        <f t="shared" si="69"/>
        <v>229058</v>
      </c>
      <c r="I280" s="120">
        <f>SUM(I269+I270+I271+I272+I273+I275+I276+I277+I278+I279)</f>
        <v>221264</v>
      </c>
      <c r="J280" s="120">
        <f t="shared" ref="J280:L280" si="70">SUM(J269+J270+J271+J272+J273+J275+J276+J277+J278+J279)</f>
        <v>0</v>
      </c>
      <c r="K280" s="120">
        <f t="shared" si="70"/>
        <v>0</v>
      </c>
      <c r="L280" s="140">
        <f t="shared" si="70"/>
        <v>221264</v>
      </c>
    </row>
    <row r="281" spans="2:12" ht="12.75" thickBot="1">
      <c r="B281" s="53"/>
      <c r="C281" s="53"/>
      <c r="D281" s="54"/>
      <c r="E281" s="113"/>
      <c r="F281" s="114"/>
      <c r="G281" s="114"/>
      <c r="H281" s="114"/>
      <c r="I281" s="113"/>
      <c r="J281" s="114"/>
      <c r="K281" s="114"/>
      <c r="L281" s="114"/>
    </row>
    <row r="282" spans="2:12" ht="35.25" customHeight="1" thickBot="1">
      <c r="B282" s="3"/>
      <c r="C282" s="107" t="s">
        <v>1</v>
      </c>
      <c r="D282" s="3" t="s">
        <v>14</v>
      </c>
      <c r="E282" s="122" t="s">
        <v>71</v>
      </c>
      <c r="F282" s="123" t="s">
        <v>72</v>
      </c>
      <c r="G282" s="123" t="s">
        <v>70</v>
      </c>
      <c r="H282" s="124" t="s">
        <v>13</v>
      </c>
      <c r="I282" s="122" t="s">
        <v>71</v>
      </c>
      <c r="J282" s="123" t="s">
        <v>72</v>
      </c>
      <c r="K282" s="123" t="s">
        <v>70</v>
      </c>
      <c r="L282" s="124" t="s">
        <v>13</v>
      </c>
    </row>
    <row r="283" spans="2:12" ht="21.75" customHeight="1" thickBot="1">
      <c r="B283" s="44" t="s">
        <v>15</v>
      </c>
      <c r="C283" s="4">
        <v>469</v>
      </c>
      <c r="D283" s="5" t="s">
        <v>33</v>
      </c>
      <c r="E283" s="125"/>
      <c r="F283" s="126"/>
      <c r="G283" s="126"/>
      <c r="H283" s="127"/>
      <c r="I283" s="125"/>
      <c r="J283" s="126"/>
      <c r="K283" s="126"/>
      <c r="L283" s="127"/>
    </row>
    <row r="284" spans="2:12">
      <c r="B284" s="12" t="s">
        <v>10</v>
      </c>
      <c r="C284" s="690" t="s">
        <v>16</v>
      </c>
      <c r="D284" s="690"/>
      <c r="E284" s="128">
        <v>107998</v>
      </c>
      <c r="F284" s="66"/>
      <c r="G284" s="66"/>
      <c r="H284" s="46">
        <f>SUM(E284:G284)</f>
        <v>107998</v>
      </c>
      <c r="I284" s="128">
        <v>82872</v>
      </c>
      <c r="J284" s="66"/>
      <c r="K284" s="66"/>
      <c r="L284" s="46">
        <f>SUM(I284:K284)</f>
        <v>82872</v>
      </c>
    </row>
    <row r="285" spans="2:12" ht="12" customHeight="1">
      <c r="B285" s="13">
        <v>1000</v>
      </c>
      <c r="C285" s="198" t="s">
        <v>2</v>
      </c>
      <c r="D285" s="198"/>
      <c r="E285" s="69">
        <v>30648</v>
      </c>
      <c r="F285" s="67">
        <v>18000</v>
      </c>
      <c r="G285" s="67"/>
      <c r="H285" s="46">
        <f t="shared" ref="H285:H295" si="71">SUM(E285:G285)</f>
        <v>48648</v>
      </c>
      <c r="I285" s="69">
        <v>13188</v>
      </c>
      <c r="J285" s="67">
        <v>16129</v>
      </c>
      <c r="K285" s="67"/>
      <c r="L285" s="46">
        <f t="shared" ref="L285:L295" si="72">SUM(I285:K285)</f>
        <v>29317</v>
      </c>
    </row>
    <row r="286" spans="2:12">
      <c r="B286" s="14" t="s">
        <v>187</v>
      </c>
      <c r="C286" s="198" t="s">
        <v>188</v>
      </c>
      <c r="D286" s="198"/>
      <c r="E286" s="69"/>
      <c r="F286" s="67"/>
      <c r="G286" s="67"/>
      <c r="H286" s="46">
        <f t="shared" si="71"/>
        <v>0</v>
      </c>
      <c r="I286" s="69"/>
      <c r="J286" s="67"/>
      <c r="K286" s="67"/>
      <c r="L286" s="46">
        <f t="shared" si="72"/>
        <v>0</v>
      </c>
    </row>
    <row r="287" spans="2:12">
      <c r="B287" s="15" t="s">
        <v>28</v>
      </c>
      <c r="C287" s="200" t="s">
        <v>189</v>
      </c>
      <c r="D287" s="200"/>
      <c r="E287" s="69"/>
      <c r="F287" s="67"/>
      <c r="G287" s="67"/>
      <c r="H287" s="46">
        <f t="shared" si="71"/>
        <v>0</v>
      </c>
      <c r="I287" s="69"/>
      <c r="J287" s="67"/>
      <c r="K287" s="67"/>
      <c r="L287" s="46">
        <f t="shared" si="72"/>
        <v>0</v>
      </c>
    </row>
    <row r="288" spans="2:12">
      <c r="B288" s="13">
        <v>4200</v>
      </c>
      <c r="C288" s="200" t="s">
        <v>3</v>
      </c>
      <c r="D288" s="200"/>
      <c r="E288" s="69"/>
      <c r="F288" s="67"/>
      <c r="G288" s="67"/>
      <c r="H288" s="46">
        <f t="shared" si="71"/>
        <v>0</v>
      </c>
      <c r="I288" s="69"/>
      <c r="J288" s="67"/>
      <c r="K288" s="67"/>
      <c r="L288" s="46">
        <f t="shared" si="72"/>
        <v>0</v>
      </c>
    </row>
    <row r="289" spans="2:12">
      <c r="B289" s="6"/>
      <c r="C289" s="2">
        <v>4214</v>
      </c>
      <c r="D289" s="1" t="s">
        <v>190</v>
      </c>
      <c r="E289" s="69"/>
      <c r="F289" s="67"/>
      <c r="G289" s="67"/>
      <c r="H289" s="46">
        <f t="shared" si="71"/>
        <v>0</v>
      </c>
      <c r="I289" s="69"/>
      <c r="J289" s="67"/>
      <c r="K289" s="67"/>
      <c r="L289" s="46">
        <f t="shared" si="72"/>
        <v>0</v>
      </c>
    </row>
    <row r="290" spans="2:12">
      <c r="B290" s="13">
        <v>4300</v>
      </c>
      <c r="C290" s="199" t="s">
        <v>4</v>
      </c>
      <c r="D290" s="199"/>
      <c r="E290" s="69"/>
      <c r="F290" s="67"/>
      <c r="G290" s="67"/>
      <c r="H290" s="46">
        <f t="shared" si="71"/>
        <v>0</v>
      </c>
      <c r="I290" s="69"/>
      <c r="J290" s="67"/>
      <c r="K290" s="67"/>
      <c r="L290" s="46">
        <f t="shared" si="72"/>
        <v>0</v>
      </c>
    </row>
    <row r="291" spans="2:12">
      <c r="B291" s="13">
        <v>4500</v>
      </c>
      <c r="C291" s="200" t="s">
        <v>5</v>
      </c>
      <c r="D291" s="200"/>
      <c r="E291" s="69"/>
      <c r="F291" s="67"/>
      <c r="G291" s="67"/>
      <c r="H291" s="46">
        <f t="shared" si="71"/>
        <v>0</v>
      </c>
      <c r="I291" s="69"/>
      <c r="J291" s="67"/>
      <c r="K291" s="67"/>
      <c r="L291" s="46">
        <f t="shared" si="72"/>
        <v>0</v>
      </c>
    </row>
    <row r="292" spans="2:12">
      <c r="B292" s="13">
        <v>4600</v>
      </c>
      <c r="C292" s="689" t="s">
        <v>6</v>
      </c>
      <c r="D292" s="689"/>
      <c r="E292" s="69"/>
      <c r="F292" s="67"/>
      <c r="G292" s="67"/>
      <c r="H292" s="46">
        <f t="shared" si="71"/>
        <v>0</v>
      </c>
      <c r="I292" s="69"/>
      <c r="J292" s="67"/>
      <c r="K292" s="67"/>
      <c r="L292" s="46">
        <f t="shared" si="72"/>
        <v>0</v>
      </c>
    </row>
    <row r="293" spans="2:12" ht="12" customHeight="1">
      <c r="B293" s="152" t="s">
        <v>236</v>
      </c>
      <c r="C293" s="201" t="s">
        <v>12</v>
      </c>
      <c r="D293" s="201"/>
      <c r="E293" s="69"/>
      <c r="F293" s="67"/>
      <c r="G293" s="67"/>
      <c r="H293" s="46">
        <f t="shared" si="71"/>
        <v>0</v>
      </c>
      <c r="I293" s="69"/>
      <c r="J293" s="67"/>
      <c r="K293" s="67"/>
      <c r="L293" s="46">
        <f t="shared" si="72"/>
        <v>0</v>
      </c>
    </row>
    <row r="294" spans="2:12" ht="12.75" thickBot="1">
      <c r="B294" s="17">
        <v>98</v>
      </c>
      <c r="C294" s="197" t="s">
        <v>7</v>
      </c>
      <c r="D294" s="200"/>
      <c r="E294" s="129"/>
      <c r="F294" s="130"/>
      <c r="G294" s="130"/>
      <c r="H294" s="46">
        <f t="shared" si="71"/>
        <v>0</v>
      </c>
      <c r="I294" s="129"/>
      <c r="J294" s="130"/>
      <c r="K294" s="130"/>
      <c r="L294" s="46">
        <f t="shared" si="72"/>
        <v>0</v>
      </c>
    </row>
    <row r="295" spans="2:12" ht="12.75" thickBot="1">
      <c r="B295" s="7"/>
      <c r="C295" s="8"/>
      <c r="D295" s="9" t="s">
        <v>69</v>
      </c>
      <c r="E295" s="119">
        <f>SUM(E284+E285+E286+E287+E288+E290+E291+E292+E293+E294)</f>
        <v>138646</v>
      </c>
      <c r="F295" s="120">
        <f t="shared" ref="F295:G295" si="73">SUM(F284+F285+F286+F287+F288+F290+F291+F292+F293+F294)</f>
        <v>18000</v>
      </c>
      <c r="G295" s="120">
        <f t="shared" si="73"/>
        <v>0</v>
      </c>
      <c r="H295" s="131">
        <f t="shared" si="71"/>
        <v>156646</v>
      </c>
      <c r="I295" s="119">
        <f>SUM(I284+I285+I286+I287+I288+I290+I291+I292+I293+I294)</f>
        <v>96060</v>
      </c>
      <c r="J295" s="120">
        <f t="shared" ref="J295:K295" si="74">SUM(J284+J285+J286+J287+J288+J290+J291+J292+J293+J294)</f>
        <v>16129</v>
      </c>
      <c r="K295" s="120">
        <f t="shared" si="74"/>
        <v>0</v>
      </c>
      <c r="L295" s="131">
        <f t="shared" si="72"/>
        <v>112189</v>
      </c>
    </row>
    <row r="296" spans="2:12">
      <c r="B296" s="691" t="s">
        <v>34</v>
      </c>
      <c r="C296" s="691"/>
      <c r="D296" s="691"/>
      <c r="E296" s="21">
        <f>SUM(E295+E280)</f>
        <v>367704</v>
      </c>
      <c r="F296" s="21">
        <f t="shared" ref="F296:L296" si="75">SUM(F295+F280)</f>
        <v>18000</v>
      </c>
      <c r="G296" s="21">
        <f t="shared" si="75"/>
        <v>0</v>
      </c>
      <c r="H296" s="21">
        <f t="shared" si="75"/>
        <v>385704</v>
      </c>
      <c r="I296" s="21">
        <f t="shared" si="75"/>
        <v>317324</v>
      </c>
      <c r="J296" s="21">
        <f t="shared" si="75"/>
        <v>16129</v>
      </c>
      <c r="K296" s="21">
        <f t="shared" si="75"/>
        <v>0</v>
      </c>
      <c r="L296" s="21">
        <f t="shared" si="75"/>
        <v>333453</v>
      </c>
    </row>
    <row r="297" spans="2:12" ht="12.75" thickBot="1">
      <c r="B297" s="52"/>
      <c r="C297" s="200"/>
      <c r="D297" s="200"/>
      <c r="E297" s="81"/>
      <c r="F297" s="81"/>
      <c r="G297" s="81"/>
      <c r="H297" s="81"/>
      <c r="I297" s="81"/>
      <c r="J297" s="81"/>
      <c r="K297" s="81"/>
      <c r="L297" s="81"/>
    </row>
    <row r="298" spans="2:12" ht="36" customHeight="1" thickBot="1">
      <c r="B298" s="3"/>
      <c r="C298" s="107" t="s">
        <v>1</v>
      </c>
      <c r="D298" s="3" t="s">
        <v>14</v>
      </c>
      <c r="E298" s="122" t="s">
        <v>71</v>
      </c>
      <c r="F298" s="123" t="s">
        <v>72</v>
      </c>
      <c r="G298" s="123" t="s">
        <v>70</v>
      </c>
      <c r="H298" s="124" t="s">
        <v>13</v>
      </c>
      <c r="I298" s="122" t="s">
        <v>71</v>
      </c>
      <c r="J298" s="123" t="s">
        <v>72</v>
      </c>
      <c r="K298" s="123" t="s">
        <v>70</v>
      </c>
      <c r="L298" s="124" t="s">
        <v>13</v>
      </c>
    </row>
    <row r="299" spans="2:12" ht="22.5" customHeight="1" thickBot="1">
      <c r="B299" s="44" t="s">
        <v>15</v>
      </c>
      <c r="C299" s="4">
        <v>524</v>
      </c>
      <c r="D299" s="5" t="s">
        <v>35</v>
      </c>
      <c r="E299" s="125"/>
      <c r="F299" s="126"/>
      <c r="G299" s="126"/>
      <c r="H299" s="127"/>
      <c r="I299" s="125"/>
      <c r="J299" s="126"/>
      <c r="K299" s="126"/>
      <c r="L299" s="127"/>
    </row>
    <row r="300" spans="2:12">
      <c r="B300" s="12" t="s">
        <v>10</v>
      </c>
      <c r="C300" s="690" t="s">
        <v>16</v>
      </c>
      <c r="D300" s="690"/>
      <c r="E300" s="128"/>
      <c r="F300" s="66">
        <v>274014</v>
      </c>
      <c r="G300" s="66"/>
      <c r="H300" s="46">
        <f>SUM(E300:G300)</f>
        <v>274014</v>
      </c>
      <c r="I300" s="128"/>
      <c r="J300" s="66">
        <v>250585</v>
      </c>
      <c r="K300" s="66"/>
      <c r="L300" s="46">
        <f>SUM(I300:K300)</f>
        <v>250585</v>
      </c>
    </row>
    <row r="301" spans="2:12" ht="12" customHeight="1">
      <c r="B301" s="13">
        <v>1000</v>
      </c>
      <c r="C301" s="198" t="s">
        <v>2</v>
      </c>
      <c r="D301" s="198"/>
      <c r="E301" s="69"/>
      <c r="F301" s="67">
        <v>152900</v>
      </c>
      <c r="G301" s="67"/>
      <c r="H301" s="46">
        <f t="shared" ref="H301:H311" si="76">SUM(E301:G301)</f>
        <v>152900</v>
      </c>
      <c r="I301" s="69"/>
      <c r="J301" s="67">
        <v>135848</v>
      </c>
      <c r="K301" s="67"/>
      <c r="L301" s="46">
        <f t="shared" ref="L301:L311" si="77">SUM(I301:K301)</f>
        <v>135848</v>
      </c>
    </row>
    <row r="302" spans="2:12">
      <c r="B302" s="14" t="s">
        <v>187</v>
      </c>
      <c r="C302" s="198" t="s">
        <v>188</v>
      </c>
      <c r="D302" s="198"/>
      <c r="E302" s="69"/>
      <c r="F302" s="67">
        <v>900</v>
      </c>
      <c r="G302" s="67"/>
      <c r="H302" s="46">
        <f t="shared" si="76"/>
        <v>900</v>
      </c>
      <c r="I302" s="69"/>
      <c r="J302" s="67">
        <v>736</v>
      </c>
      <c r="K302" s="67"/>
      <c r="L302" s="46">
        <f t="shared" si="77"/>
        <v>736</v>
      </c>
    </row>
    <row r="303" spans="2:12">
      <c r="B303" s="15" t="s">
        <v>28</v>
      </c>
      <c r="C303" s="200" t="s">
        <v>189</v>
      </c>
      <c r="D303" s="200"/>
      <c r="E303" s="69"/>
      <c r="F303" s="67"/>
      <c r="G303" s="67"/>
      <c r="H303" s="46">
        <f t="shared" si="76"/>
        <v>0</v>
      </c>
      <c r="I303" s="69"/>
      <c r="J303" s="67"/>
      <c r="K303" s="67"/>
      <c r="L303" s="46">
        <f t="shared" si="77"/>
        <v>0</v>
      </c>
    </row>
    <row r="304" spans="2:12">
      <c r="B304" s="13">
        <v>4200</v>
      </c>
      <c r="C304" s="200" t="s">
        <v>3</v>
      </c>
      <c r="D304" s="200"/>
      <c r="E304" s="69"/>
      <c r="F304" s="67"/>
      <c r="G304" s="67"/>
      <c r="H304" s="46">
        <f t="shared" si="76"/>
        <v>0</v>
      </c>
      <c r="I304" s="69"/>
      <c r="J304" s="67"/>
      <c r="K304" s="67"/>
      <c r="L304" s="46">
        <f t="shared" si="77"/>
        <v>0</v>
      </c>
    </row>
    <row r="305" spans="2:12">
      <c r="B305" s="6"/>
      <c r="C305" s="2">
        <v>4214</v>
      </c>
      <c r="D305" s="1" t="s">
        <v>190</v>
      </c>
      <c r="E305" s="69"/>
      <c r="F305" s="67"/>
      <c r="G305" s="67"/>
      <c r="H305" s="46">
        <f t="shared" si="76"/>
        <v>0</v>
      </c>
      <c r="I305" s="69"/>
      <c r="J305" s="67"/>
      <c r="K305" s="67"/>
      <c r="L305" s="46">
        <f t="shared" si="77"/>
        <v>0</v>
      </c>
    </row>
    <row r="306" spans="2:12" ht="18" customHeight="1">
      <c r="B306" s="13">
        <v>4300</v>
      </c>
      <c r="C306" s="199" t="s">
        <v>4</v>
      </c>
      <c r="D306" s="199"/>
      <c r="E306" s="69"/>
      <c r="F306" s="67"/>
      <c r="G306" s="67"/>
      <c r="H306" s="46">
        <f t="shared" si="76"/>
        <v>0</v>
      </c>
      <c r="I306" s="69"/>
      <c r="J306" s="67"/>
      <c r="K306" s="67"/>
      <c r="L306" s="46">
        <f t="shared" si="77"/>
        <v>0</v>
      </c>
    </row>
    <row r="307" spans="2:12">
      <c r="B307" s="13">
        <v>4500</v>
      </c>
      <c r="C307" s="200" t="s">
        <v>5</v>
      </c>
      <c r="D307" s="200"/>
      <c r="E307" s="69"/>
      <c r="F307" s="67"/>
      <c r="G307" s="67"/>
      <c r="H307" s="46">
        <f t="shared" si="76"/>
        <v>0</v>
      </c>
      <c r="I307" s="69"/>
      <c r="J307" s="67"/>
      <c r="K307" s="67"/>
      <c r="L307" s="46">
        <f t="shared" si="77"/>
        <v>0</v>
      </c>
    </row>
    <row r="308" spans="2:12">
      <c r="B308" s="13">
        <v>4600</v>
      </c>
      <c r="C308" s="689" t="s">
        <v>6</v>
      </c>
      <c r="D308" s="689"/>
      <c r="E308" s="69"/>
      <c r="F308" s="67"/>
      <c r="G308" s="67"/>
      <c r="H308" s="46">
        <f t="shared" si="76"/>
        <v>0</v>
      </c>
      <c r="I308" s="69"/>
      <c r="J308" s="67"/>
      <c r="K308" s="67"/>
      <c r="L308" s="46">
        <f t="shared" si="77"/>
        <v>0</v>
      </c>
    </row>
    <row r="309" spans="2:12" ht="12" customHeight="1">
      <c r="B309" s="152" t="s">
        <v>236</v>
      </c>
      <c r="C309" s="201" t="s">
        <v>12</v>
      </c>
      <c r="D309" s="201"/>
      <c r="E309" s="69"/>
      <c r="F309" s="67">
        <v>17000</v>
      </c>
      <c r="G309" s="67"/>
      <c r="H309" s="46">
        <f t="shared" si="76"/>
        <v>17000</v>
      </c>
      <c r="I309" s="69"/>
      <c r="J309" s="67">
        <v>14050</v>
      </c>
      <c r="K309" s="67"/>
      <c r="L309" s="46">
        <f t="shared" si="77"/>
        <v>14050</v>
      </c>
    </row>
    <row r="310" spans="2:12" ht="12.75" thickBot="1">
      <c r="B310" s="17">
        <v>98</v>
      </c>
      <c r="C310" s="197" t="s">
        <v>7</v>
      </c>
      <c r="D310" s="200"/>
      <c r="E310" s="129"/>
      <c r="F310" s="130"/>
      <c r="G310" s="130"/>
      <c r="H310" s="46">
        <f t="shared" si="76"/>
        <v>0</v>
      </c>
      <c r="I310" s="129"/>
      <c r="J310" s="130"/>
      <c r="K310" s="130"/>
      <c r="L310" s="46">
        <f t="shared" si="77"/>
        <v>0</v>
      </c>
    </row>
    <row r="311" spans="2:12" ht="12.75" thickBot="1">
      <c r="B311" s="7"/>
      <c r="C311" s="8"/>
      <c r="D311" s="9" t="s">
        <v>68</v>
      </c>
      <c r="E311" s="119">
        <f>SUM(E300+E301+E302+E303+E304+E306+E307+E308+E309+E310)</f>
        <v>0</v>
      </c>
      <c r="F311" s="120">
        <f t="shared" ref="F311:G311" si="78">SUM(F300+F301+F302+F303+F304+F306+F307+F308+F309+F310)</f>
        <v>444814</v>
      </c>
      <c r="G311" s="120">
        <f t="shared" si="78"/>
        <v>0</v>
      </c>
      <c r="H311" s="131">
        <f t="shared" si="76"/>
        <v>444814</v>
      </c>
      <c r="I311" s="119">
        <f>SUM(I300+I301+I302+I303+I304+I306+I307+I308+I309+I310)</f>
        <v>0</v>
      </c>
      <c r="J311" s="120">
        <f t="shared" ref="J311:K311" si="79">SUM(J300+J301+J302+J303+J304+J306+J307+J308+J309+J310)</f>
        <v>401219</v>
      </c>
      <c r="K311" s="120">
        <f t="shared" si="79"/>
        <v>0</v>
      </c>
      <c r="L311" s="131">
        <f t="shared" si="77"/>
        <v>401219</v>
      </c>
    </row>
    <row r="312" spans="2:12" ht="12.75" thickBot="1">
      <c r="I312" s="10"/>
      <c r="J312" s="10"/>
      <c r="K312" s="10"/>
      <c r="L312" s="10"/>
    </row>
    <row r="313" spans="2:12" ht="39.75" customHeight="1" thickBot="1">
      <c r="B313" s="3"/>
      <c r="C313" s="107" t="s">
        <v>1</v>
      </c>
      <c r="D313" s="3" t="s">
        <v>14</v>
      </c>
      <c r="E313" s="122" t="s">
        <v>71</v>
      </c>
      <c r="F313" s="123" t="s">
        <v>72</v>
      </c>
      <c r="G313" s="123" t="s">
        <v>70</v>
      </c>
      <c r="H313" s="124" t="s">
        <v>13</v>
      </c>
      <c r="I313" s="122" t="s">
        <v>71</v>
      </c>
      <c r="J313" s="123" t="s">
        <v>72</v>
      </c>
      <c r="K313" s="123" t="s">
        <v>70</v>
      </c>
      <c r="L313" s="124" t="s">
        <v>13</v>
      </c>
    </row>
    <row r="314" spans="2:12" ht="17.25" customHeight="1" thickBot="1">
      <c r="B314" s="44" t="s">
        <v>15</v>
      </c>
      <c r="C314" s="4">
        <v>525</v>
      </c>
      <c r="D314" s="5" t="s">
        <v>36</v>
      </c>
      <c r="E314" s="125"/>
      <c r="F314" s="126"/>
      <c r="G314" s="126"/>
      <c r="H314" s="127"/>
      <c r="I314" s="125"/>
      <c r="J314" s="126"/>
      <c r="K314" s="126"/>
      <c r="L314" s="127"/>
    </row>
    <row r="315" spans="2:12">
      <c r="B315" s="12" t="s">
        <v>10</v>
      </c>
      <c r="C315" s="690" t="s">
        <v>16</v>
      </c>
      <c r="D315" s="690"/>
      <c r="E315" s="128"/>
      <c r="F315" s="66"/>
      <c r="G315" s="66"/>
      <c r="H315" s="46">
        <f>SUM(E315:G315)</f>
        <v>0</v>
      </c>
      <c r="I315" s="128"/>
      <c r="J315" s="66"/>
      <c r="K315" s="66"/>
      <c r="L315" s="46">
        <f>SUM(I315:K315)</f>
        <v>0</v>
      </c>
    </row>
    <row r="316" spans="2:12" ht="12.75" customHeight="1">
      <c r="B316" s="13">
        <v>1000</v>
      </c>
      <c r="C316" s="198" t="s">
        <v>2</v>
      </c>
      <c r="D316" s="198"/>
      <c r="E316" s="69"/>
      <c r="F316" s="67">
        <v>8000</v>
      </c>
      <c r="G316" s="67"/>
      <c r="H316" s="46">
        <f t="shared" ref="H316:H325" si="80">SUM(E316:G316)</f>
        <v>8000</v>
      </c>
      <c r="I316" s="69"/>
      <c r="J316" s="67">
        <v>6733</v>
      </c>
      <c r="K316" s="67"/>
      <c r="L316" s="46">
        <f t="shared" ref="L316:L325" si="81">SUM(I316:K316)</f>
        <v>6733</v>
      </c>
    </row>
    <row r="317" spans="2:12">
      <c r="B317" s="14" t="s">
        <v>187</v>
      </c>
      <c r="C317" s="198" t="s">
        <v>188</v>
      </c>
      <c r="D317" s="198"/>
      <c r="E317" s="69"/>
      <c r="F317" s="67"/>
      <c r="G317" s="67"/>
      <c r="H317" s="46">
        <f t="shared" si="80"/>
        <v>0</v>
      </c>
      <c r="I317" s="69"/>
      <c r="J317" s="67"/>
      <c r="K317" s="67"/>
      <c r="L317" s="46">
        <f t="shared" si="81"/>
        <v>0</v>
      </c>
    </row>
    <row r="318" spans="2:12">
      <c r="B318" s="15" t="s">
        <v>28</v>
      </c>
      <c r="C318" s="200" t="s">
        <v>189</v>
      </c>
      <c r="D318" s="200"/>
      <c r="E318" s="69"/>
      <c r="F318" s="67"/>
      <c r="G318" s="67"/>
      <c r="H318" s="46">
        <f t="shared" si="80"/>
        <v>0</v>
      </c>
      <c r="I318" s="69"/>
      <c r="J318" s="67"/>
      <c r="K318" s="67"/>
      <c r="L318" s="46">
        <f t="shared" si="81"/>
        <v>0</v>
      </c>
    </row>
    <row r="319" spans="2:12">
      <c r="B319" s="13">
        <v>4200</v>
      </c>
      <c r="C319" s="200" t="s">
        <v>3</v>
      </c>
      <c r="D319" s="200"/>
      <c r="E319" s="69"/>
      <c r="F319" s="67"/>
      <c r="G319" s="67"/>
      <c r="H319" s="46">
        <f t="shared" si="80"/>
        <v>0</v>
      </c>
      <c r="I319" s="69"/>
      <c r="J319" s="67"/>
      <c r="K319" s="67"/>
      <c r="L319" s="46">
        <f t="shared" si="81"/>
        <v>0</v>
      </c>
    </row>
    <row r="320" spans="2:12">
      <c r="B320" s="6"/>
      <c r="C320" s="2">
        <v>4214</v>
      </c>
      <c r="D320" s="1" t="s">
        <v>190</v>
      </c>
      <c r="E320" s="69"/>
      <c r="F320" s="67"/>
      <c r="G320" s="67"/>
      <c r="H320" s="46">
        <f t="shared" si="80"/>
        <v>0</v>
      </c>
      <c r="I320" s="69"/>
      <c r="J320" s="67"/>
      <c r="K320" s="67"/>
      <c r="L320" s="46">
        <f t="shared" si="81"/>
        <v>0</v>
      </c>
    </row>
    <row r="321" spans="2:12" ht="16.5" customHeight="1">
      <c r="B321" s="13">
        <v>4300</v>
      </c>
      <c r="C321" s="199" t="s">
        <v>4</v>
      </c>
      <c r="D321" s="199"/>
      <c r="E321" s="69"/>
      <c r="F321" s="67"/>
      <c r="G321" s="67"/>
      <c r="H321" s="46">
        <f t="shared" si="80"/>
        <v>0</v>
      </c>
      <c r="I321" s="69"/>
      <c r="J321" s="67"/>
      <c r="K321" s="67"/>
      <c r="L321" s="46">
        <f t="shared" si="81"/>
        <v>0</v>
      </c>
    </row>
    <row r="322" spans="2:12">
      <c r="B322" s="13">
        <v>4500</v>
      </c>
      <c r="C322" s="200" t="s">
        <v>5</v>
      </c>
      <c r="D322" s="200"/>
      <c r="E322" s="69"/>
      <c r="F322" s="67"/>
      <c r="G322" s="67"/>
      <c r="H322" s="46">
        <f t="shared" si="80"/>
        <v>0</v>
      </c>
      <c r="I322" s="69"/>
      <c r="J322" s="67"/>
      <c r="K322" s="67"/>
      <c r="L322" s="46">
        <f t="shared" si="81"/>
        <v>0</v>
      </c>
    </row>
    <row r="323" spans="2:12">
      <c r="B323" s="13">
        <v>4600</v>
      </c>
      <c r="C323" s="689" t="s">
        <v>6</v>
      </c>
      <c r="D323" s="689"/>
      <c r="E323" s="69"/>
      <c r="F323" s="67"/>
      <c r="G323" s="67"/>
      <c r="H323" s="46">
        <f t="shared" si="80"/>
        <v>0</v>
      </c>
      <c r="I323" s="69"/>
      <c r="J323" s="67"/>
      <c r="K323" s="67"/>
      <c r="L323" s="46">
        <f t="shared" si="81"/>
        <v>0</v>
      </c>
    </row>
    <row r="324" spans="2:12" ht="12.75" customHeight="1">
      <c r="B324" s="152" t="s">
        <v>236</v>
      </c>
      <c r="C324" s="201" t="s">
        <v>12</v>
      </c>
      <c r="D324" s="201"/>
      <c r="E324" s="69"/>
      <c r="F324" s="67"/>
      <c r="G324" s="67"/>
      <c r="H324" s="46">
        <f t="shared" si="80"/>
        <v>0</v>
      </c>
      <c r="I324" s="69"/>
      <c r="J324" s="67"/>
      <c r="K324" s="67"/>
      <c r="L324" s="46">
        <f t="shared" si="81"/>
        <v>0</v>
      </c>
    </row>
    <row r="325" spans="2:12" ht="12.75" thickBot="1">
      <c r="B325" s="17">
        <v>98</v>
      </c>
      <c r="C325" s="197" t="s">
        <v>7</v>
      </c>
      <c r="D325" s="200"/>
      <c r="E325" s="129"/>
      <c r="F325" s="130"/>
      <c r="G325" s="130"/>
      <c r="H325" s="46">
        <f t="shared" si="80"/>
        <v>0</v>
      </c>
      <c r="I325" s="129"/>
      <c r="J325" s="130"/>
      <c r="K325" s="130"/>
      <c r="L325" s="46">
        <f t="shared" si="81"/>
        <v>0</v>
      </c>
    </row>
    <row r="326" spans="2:12" ht="12.75" thickBot="1">
      <c r="B326" s="7"/>
      <c r="C326" s="8"/>
      <c r="D326" s="9" t="s">
        <v>68</v>
      </c>
      <c r="E326" s="119">
        <f>SUM(E315+E316+E317+E318+E319+E321+E322+E323+E324+E325)</f>
        <v>0</v>
      </c>
      <c r="F326" s="120">
        <f t="shared" ref="F326:H326" si="82">SUM(F315+F316+F317+F318+F319+F321+F322+F323+F324+F325)</f>
        <v>8000</v>
      </c>
      <c r="G326" s="120">
        <f t="shared" si="82"/>
        <v>0</v>
      </c>
      <c r="H326" s="121">
        <f t="shared" si="82"/>
        <v>8000</v>
      </c>
      <c r="I326" s="119">
        <f>SUM(I315+I316+I317+I318+I319+I321+I322+I323+I324+I325)</f>
        <v>0</v>
      </c>
      <c r="J326" s="120">
        <f t="shared" ref="J326:L326" si="83">SUM(J315+J316+J317+J318+J319+J321+J322+J323+J324+J325)</f>
        <v>6733</v>
      </c>
      <c r="K326" s="120">
        <f t="shared" si="83"/>
        <v>0</v>
      </c>
      <c r="L326" s="121">
        <f t="shared" si="83"/>
        <v>6733</v>
      </c>
    </row>
    <row r="327" spans="2:12" ht="12.75" thickBot="1">
      <c r="B327" s="55"/>
      <c r="C327" s="200"/>
      <c r="D327" s="200"/>
      <c r="E327" s="21"/>
      <c r="F327" s="21"/>
      <c r="G327" s="21"/>
      <c r="H327" s="21"/>
      <c r="I327" s="21"/>
      <c r="J327" s="21"/>
      <c r="K327" s="21"/>
      <c r="L327" s="21"/>
    </row>
    <row r="328" spans="2:12" ht="39.75" customHeight="1" thickBot="1">
      <c r="B328" s="3"/>
      <c r="C328" s="107" t="s">
        <v>1</v>
      </c>
      <c r="D328" s="3" t="s">
        <v>14</v>
      </c>
      <c r="E328" s="122" t="s">
        <v>71</v>
      </c>
      <c r="F328" s="123" t="s">
        <v>72</v>
      </c>
      <c r="G328" s="123" t="s">
        <v>70</v>
      </c>
      <c r="H328" s="124" t="s">
        <v>13</v>
      </c>
      <c r="I328" s="122" t="s">
        <v>71</v>
      </c>
      <c r="J328" s="123" t="s">
        <v>72</v>
      </c>
      <c r="K328" s="123" t="s">
        <v>70</v>
      </c>
      <c r="L328" s="124" t="s">
        <v>13</v>
      </c>
    </row>
    <row r="329" spans="2:12" ht="21" customHeight="1" thickBot="1">
      <c r="B329" s="44" t="s">
        <v>15</v>
      </c>
      <c r="C329" s="4">
        <v>528</v>
      </c>
      <c r="D329" s="5" t="s">
        <v>191</v>
      </c>
      <c r="E329" s="125"/>
      <c r="F329" s="126"/>
      <c r="G329" s="126"/>
      <c r="H329" s="127"/>
      <c r="I329" s="125"/>
      <c r="J329" s="126"/>
      <c r="K329" s="126"/>
      <c r="L329" s="127"/>
    </row>
    <row r="330" spans="2:12" ht="12.75" thickBot="1">
      <c r="B330" s="12" t="s">
        <v>10</v>
      </c>
      <c r="C330" s="690" t="s">
        <v>16</v>
      </c>
      <c r="D330" s="690"/>
      <c r="E330" s="68">
        <v>298983</v>
      </c>
      <c r="F330" s="132"/>
      <c r="G330" s="132"/>
      <c r="H330" s="133">
        <f>SUM(E330:G330)</f>
        <v>298983</v>
      </c>
      <c r="I330" s="68">
        <v>222007</v>
      </c>
      <c r="J330" s="132"/>
      <c r="K330" s="132"/>
      <c r="L330" s="133">
        <f>SUM(I330:K330)</f>
        <v>222007</v>
      </c>
    </row>
    <row r="331" spans="2:12" ht="12.75" customHeight="1" thickBot="1">
      <c r="B331" s="13">
        <v>1000</v>
      </c>
      <c r="C331" s="198" t="s">
        <v>2</v>
      </c>
      <c r="D331" s="198"/>
      <c r="E331" s="69">
        <v>463407</v>
      </c>
      <c r="F331" s="67"/>
      <c r="G331" s="67"/>
      <c r="H331" s="133">
        <f t="shared" ref="H331:H341" si="84">SUM(E331:G331)</f>
        <v>463407</v>
      </c>
      <c r="I331" s="69">
        <v>53342</v>
      </c>
      <c r="J331" s="67"/>
      <c r="K331" s="67"/>
      <c r="L331" s="133">
        <f t="shared" ref="L331:L341" si="85">SUM(I331:K331)</f>
        <v>53342</v>
      </c>
    </row>
    <row r="332" spans="2:12" ht="12.75" thickBot="1">
      <c r="B332" s="14" t="s">
        <v>187</v>
      </c>
      <c r="C332" s="198" t="s">
        <v>188</v>
      </c>
      <c r="D332" s="198"/>
      <c r="E332" s="69">
        <v>681</v>
      </c>
      <c r="F332" s="67"/>
      <c r="G332" s="67"/>
      <c r="H332" s="133">
        <f t="shared" si="84"/>
        <v>681</v>
      </c>
      <c r="I332" s="69">
        <v>513</v>
      </c>
      <c r="J332" s="67"/>
      <c r="K332" s="67"/>
      <c r="L332" s="133">
        <f t="shared" si="85"/>
        <v>513</v>
      </c>
    </row>
    <row r="333" spans="2:12" ht="12.75" thickBot="1">
      <c r="B333" s="15" t="s">
        <v>28</v>
      </c>
      <c r="C333" s="200" t="s">
        <v>189</v>
      </c>
      <c r="D333" s="200"/>
      <c r="E333" s="69"/>
      <c r="F333" s="67"/>
      <c r="G333" s="67"/>
      <c r="H333" s="133">
        <f t="shared" si="84"/>
        <v>0</v>
      </c>
      <c r="I333" s="69"/>
      <c r="J333" s="67"/>
      <c r="K333" s="67"/>
      <c r="L333" s="133">
        <f t="shared" si="85"/>
        <v>0</v>
      </c>
    </row>
    <row r="334" spans="2:12" ht="12.75" thickBot="1">
      <c r="B334" s="13">
        <v>4200</v>
      </c>
      <c r="C334" s="200" t="s">
        <v>3</v>
      </c>
      <c r="D334" s="200"/>
      <c r="E334" s="69"/>
      <c r="F334" s="67"/>
      <c r="G334" s="67"/>
      <c r="H334" s="133">
        <f t="shared" si="84"/>
        <v>0</v>
      </c>
      <c r="I334" s="69"/>
      <c r="J334" s="67"/>
      <c r="K334" s="67"/>
      <c r="L334" s="133">
        <f t="shared" si="85"/>
        <v>0</v>
      </c>
    </row>
    <row r="335" spans="2:12" ht="12.75" thickBot="1">
      <c r="B335" s="6"/>
      <c r="C335" s="2">
        <v>4214</v>
      </c>
      <c r="D335" s="1" t="s">
        <v>190</v>
      </c>
      <c r="E335" s="69"/>
      <c r="F335" s="67"/>
      <c r="G335" s="67"/>
      <c r="H335" s="133">
        <f t="shared" si="84"/>
        <v>0</v>
      </c>
      <c r="I335" s="69"/>
      <c r="J335" s="67"/>
      <c r="K335" s="67"/>
      <c r="L335" s="133">
        <f t="shared" si="85"/>
        <v>0</v>
      </c>
    </row>
    <row r="336" spans="2:12" ht="21" customHeight="1" thickBot="1">
      <c r="B336" s="13">
        <v>4300</v>
      </c>
      <c r="C336" s="199" t="s">
        <v>4</v>
      </c>
      <c r="D336" s="199"/>
      <c r="E336" s="69"/>
      <c r="F336" s="67"/>
      <c r="G336" s="67"/>
      <c r="H336" s="133">
        <f t="shared" si="84"/>
        <v>0</v>
      </c>
      <c r="I336" s="69"/>
      <c r="J336" s="67"/>
      <c r="K336" s="67"/>
      <c r="L336" s="133">
        <f t="shared" si="85"/>
        <v>0</v>
      </c>
    </row>
    <row r="337" spans="2:12" ht="12.75" thickBot="1">
      <c r="B337" s="13">
        <v>4500</v>
      </c>
      <c r="C337" s="200" t="s">
        <v>5</v>
      </c>
      <c r="D337" s="200"/>
      <c r="E337" s="69"/>
      <c r="F337" s="67"/>
      <c r="G337" s="67"/>
      <c r="H337" s="133">
        <f t="shared" si="84"/>
        <v>0</v>
      </c>
      <c r="I337" s="69"/>
      <c r="J337" s="67"/>
      <c r="K337" s="67"/>
      <c r="L337" s="133">
        <f t="shared" si="85"/>
        <v>0</v>
      </c>
    </row>
    <row r="338" spans="2:12" ht="12.75" thickBot="1">
      <c r="B338" s="13">
        <v>4600</v>
      </c>
      <c r="C338" s="689" t="s">
        <v>6</v>
      </c>
      <c r="D338" s="689"/>
      <c r="E338" s="69"/>
      <c r="F338" s="67"/>
      <c r="G338" s="67"/>
      <c r="H338" s="133">
        <f t="shared" si="84"/>
        <v>0</v>
      </c>
      <c r="I338" s="69"/>
      <c r="J338" s="67"/>
      <c r="K338" s="67"/>
      <c r="L338" s="133">
        <f t="shared" si="85"/>
        <v>0</v>
      </c>
    </row>
    <row r="339" spans="2:12" ht="12.75" customHeight="1" thickBot="1">
      <c r="B339" s="152" t="s">
        <v>236</v>
      </c>
      <c r="C339" s="201" t="s">
        <v>12</v>
      </c>
      <c r="D339" s="201"/>
      <c r="E339" s="69">
        <v>62000</v>
      </c>
      <c r="F339" s="67"/>
      <c r="G339" s="67"/>
      <c r="H339" s="133">
        <f t="shared" si="84"/>
        <v>62000</v>
      </c>
      <c r="I339" s="69">
        <v>61867</v>
      </c>
      <c r="J339" s="67"/>
      <c r="K339" s="67"/>
      <c r="L339" s="133">
        <f t="shared" si="85"/>
        <v>61867</v>
      </c>
    </row>
    <row r="340" spans="2:12" ht="12.75" thickBot="1">
      <c r="B340" s="17">
        <v>98</v>
      </c>
      <c r="C340" s="197" t="s">
        <v>7</v>
      </c>
      <c r="D340" s="197"/>
      <c r="E340" s="134"/>
      <c r="F340" s="135"/>
      <c r="G340" s="135"/>
      <c r="H340" s="133">
        <f t="shared" si="84"/>
        <v>0</v>
      </c>
      <c r="I340" s="134"/>
      <c r="J340" s="135"/>
      <c r="K340" s="135"/>
      <c r="L340" s="133">
        <f t="shared" si="85"/>
        <v>0</v>
      </c>
    </row>
    <row r="341" spans="2:12" ht="12.75" thickBot="1">
      <c r="B341" s="7"/>
      <c r="C341" s="8"/>
      <c r="D341" s="9" t="s">
        <v>69</v>
      </c>
      <c r="E341" s="119">
        <f>SUM(E330+E331+E332+E333+E334+E336+E337+E338+E339+E340)</f>
        <v>825071</v>
      </c>
      <c r="F341" s="120">
        <f t="shared" ref="F341:G341" si="86">SUM(F330+F331+F332+F333+F334+F336+F337+F338+F339+F340)</f>
        <v>0</v>
      </c>
      <c r="G341" s="120">
        <f t="shared" si="86"/>
        <v>0</v>
      </c>
      <c r="H341" s="121">
        <f t="shared" si="84"/>
        <v>825071</v>
      </c>
      <c r="I341" s="119">
        <f>SUM(I330+I331+I332+I333+I334+I336+I337+I338+I339+I340)</f>
        <v>337729</v>
      </c>
      <c r="J341" s="120">
        <f t="shared" ref="J341:K341" si="87">SUM(J330+J331+J332+J333+J334+J336+J337+J338+J339+J340)</f>
        <v>0</v>
      </c>
      <c r="K341" s="120">
        <f t="shared" si="87"/>
        <v>0</v>
      </c>
      <c r="L341" s="121">
        <f t="shared" si="85"/>
        <v>337729</v>
      </c>
    </row>
    <row r="342" spans="2:12" ht="12.75" thickBot="1">
      <c r="B342" s="55"/>
      <c r="C342" s="200"/>
      <c r="D342" s="200"/>
      <c r="E342" s="81"/>
      <c r="F342" s="81"/>
      <c r="G342" s="81"/>
      <c r="H342" s="81"/>
      <c r="I342" s="81"/>
      <c r="J342" s="81"/>
      <c r="K342" s="81"/>
      <c r="L342" s="81"/>
    </row>
    <row r="343" spans="2:12" ht="36.75" customHeight="1" thickBot="1">
      <c r="B343" s="3"/>
      <c r="C343" s="107" t="s">
        <v>1</v>
      </c>
      <c r="D343" s="3" t="s">
        <v>14</v>
      </c>
      <c r="E343" s="122" t="s">
        <v>71</v>
      </c>
      <c r="F343" s="123" t="s">
        <v>72</v>
      </c>
      <c r="G343" s="123" t="s">
        <v>70</v>
      </c>
      <c r="H343" s="124" t="s">
        <v>13</v>
      </c>
      <c r="I343" s="122" t="s">
        <v>71</v>
      </c>
      <c r="J343" s="123" t="s">
        <v>72</v>
      </c>
      <c r="K343" s="123" t="s">
        <v>70</v>
      </c>
      <c r="L343" s="124" t="s">
        <v>13</v>
      </c>
    </row>
    <row r="344" spans="2:12" ht="17.25" customHeight="1" thickBot="1">
      <c r="B344" s="44" t="s">
        <v>15</v>
      </c>
      <c r="C344" s="4">
        <v>530</v>
      </c>
      <c r="D344" s="5" t="s">
        <v>192</v>
      </c>
      <c r="E344" s="125"/>
      <c r="F344" s="126"/>
      <c r="G344" s="126"/>
      <c r="H344" s="127"/>
      <c r="I344" s="125"/>
      <c r="J344" s="126"/>
      <c r="K344" s="126"/>
      <c r="L344" s="127"/>
    </row>
    <row r="345" spans="2:12">
      <c r="B345" s="12" t="s">
        <v>10</v>
      </c>
      <c r="C345" s="690" t="s">
        <v>16</v>
      </c>
      <c r="D345" s="690"/>
      <c r="E345" s="128">
        <v>420943</v>
      </c>
      <c r="F345" s="66"/>
      <c r="G345" s="66"/>
      <c r="H345" s="46">
        <f>SUM(E345:G345)</f>
        <v>420943</v>
      </c>
      <c r="I345" s="128">
        <v>398113</v>
      </c>
      <c r="J345" s="66"/>
      <c r="K345" s="66"/>
      <c r="L345" s="46">
        <f>SUM(I345:K345)</f>
        <v>398113</v>
      </c>
    </row>
    <row r="346" spans="2:12" ht="12.75" customHeight="1">
      <c r="B346" s="13">
        <v>1000</v>
      </c>
      <c r="C346" s="198" t="s">
        <v>2</v>
      </c>
      <c r="D346" s="198"/>
      <c r="E346" s="69">
        <v>324251</v>
      </c>
      <c r="F346" s="67"/>
      <c r="G346" s="67"/>
      <c r="H346" s="46">
        <f t="shared" ref="H346:H355" si="88">SUM(E346:G346)</f>
        <v>324251</v>
      </c>
      <c r="I346" s="69">
        <v>113408</v>
      </c>
      <c r="J346" s="67"/>
      <c r="K346" s="67"/>
      <c r="L346" s="46">
        <f t="shared" ref="L346:L355" si="89">SUM(I346:K346)</f>
        <v>113408</v>
      </c>
    </row>
    <row r="347" spans="2:12">
      <c r="B347" s="14" t="s">
        <v>187</v>
      </c>
      <c r="C347" s="198" t="s">
        <v>188</v>
      </c>
      <c r="D347" s="198"/>
      <c r="E347" s="69">
        <v>2181</v>
      </c>
      <c r="F347" s="67"/>
      <c r="G347" s="67"/>
      <c r="H347" s="46">
        <f t="shared" si="88"/>
        <v>2181</v>
      </c>
      <c r="I347" s="69">
        <v>1704</v>
      </c>
      <c r="J347" s="67"/>
      <c r="K347" s="67"/>
      <c r="L347" s="46">
        <f t="shared" si="89"/>
        <v>1704</v>
      </c>
    </row>
    <row r="348" spans="2:12">
      <c r="B348" s="15" t="s">
        <v>28</v>
      </c>
      <c r="C348" s="200" t="s">
        <v>189</v>
      </c>
      <c r="D348" s="200"/>
      <c r="E348" s="69"/>
      <c r="F348" s="67"/>
      <c r="G348" s="67"/>
      <c r="H348" s="46">
        <f t="shared" si="88"/>
        <v>0</v>
      </c>
      <c r="I348" s="69"/>
      <c r="J348" s="67"/>
      <c r="K348" s="67"/>
      <c r="L348" s="46">
        <f t="shared" si="89"/>
        <v>0</v>
      </c>
    </row>
    <row r="349" spans="2:12">
      <c r="B349" s="13">
        <v>4200</v>
      </c>
      <c r="C349" s="200" t="s">
        <v>3</v>
      </c>
      <c r="D349" s="200"/>
      <c r="E349" s="69">
        <v>35112</v>
      </c>
      <c r="F349" s="67"/>
      <c r="G349" s="67"/>
      <c r="H349" s="46">
        <f t="shared" si="88"/>
        <v>35112</v>
      </c>
      <c r="I349" s="69"/>
      <c r="J349" s="67"/>
      <c r="K349" s="67"/>
      <c r="L349" s="46">
        <f t="shared" si="89"/>
        <v>0</v>
      </c>
    </row>
    <row r="350" spans="2:12">
      <c r="B350" s="6"/>
      <c r="C350" s="2">
        <v>4214</v>
      </c>
      <c r="D350" s="1" t="s">
        <v>190</v>
      </c>
      <c r="E350" s="69"/>
      <c r="F350" s="67"/>
      <c r="G350" s="67"/>
      <c r="H350" s="46">
        <f t="shared" si="88"/>
        <v>0</v>
      </c>
      <c r="I350" s="69"/>
      <c r="J350" s="67"/>
      <c r="K350" s="67"/>
      <c r="L350" s="46">
        <f t="shared" si="89"/>
        <v>0</v>
      </c>
    </row>
    <row r="351" spans="2:12" ht="21" customHeight="1">
      <c r="B351" s="13">
        <v>4300</v>
      </c>
      <c r="C351" s="199" t="s">
        <v>4</v>
      </c>
      <c r="D351" s="199"/>
      <c r="E351" s="69"/>
      <c r="F351" s="67"/>
      <c r="G351" s="67"/>
      <c r="H351" s="46">
        <f t="shared" si="88"/>
        <v>0</v>
      </c>
      <c r="I351" s="69"/>
      <c r="J351" s="67"/>
      <c r="K351" s="67"/>
      <c r="L351" s="46">
        <f t="shared" si="89"/>
        <v>0</v>
      </c>
    </row>
    <row r="352" spans="2:12">
      <c r="B352" s="13">
        <v>4500</v>
      </c>
      <c r="C352" s="200" t="s">
        <v>5</v>
      </c>
      <c r="D352" s="200"/>
      <c r="E352" s="69"/>
      <c r="F352" s="67"/>
      <c r="G352" s="67"/>
      <c r="H352" s="46">
        <f t="shared" si="88"/>
        <v>0</v>
      </c>
      <c r="I352" s="69"/>
      <c r="J352" s="67"/>
      <c r="K352" s="67"/>
      <c r="L352" s="46">
        <f t="shared" si="89"/>
        <v>0</v>
      </c>
    </row>
    <row r="353" spans="2:12">
      <c r="B353" s="13">
        <v>4600</v>
      </c>
      <c r="C353" s="689" t="s">
        <v>6</v>
      </c>
      <c r="D353" s="689"/>
      <c r="E353" s="69"/>
      <c r="F353" s="67"/>
      <c r="G353" s="67"/>
      <c r="H353" s="46">
        <f t="shared" si="88"/>
        <v>0</v>
      </c>
      <c r="I353" s="69"/>
      <c r="J353" s="67"/>
      <c r="K353" s="67"/>
      <c r="L353" s="46">
        <f t="shared" si="89"/>
        <v>0</v>
      </c>
    </row>
    <row r="354" spans="2:12" ht="12.75" customHeight="1">
      <c r="B354" s="152" t="s">
        <v>236</v>
      </c>
      <c r="C354" s="201" t="s">
        <v>12</v>
      </c>
      <c r="D354" s="201"/>
      <c r="E354" s="69">
        <v>65536</v>
      </c>
      <c r="F354" s="67">
        <v>2690</v>
      </c>
      <c r="G354" s="67"/>
      <c r="H354" s="46">
        <f t="shared" si="88"/>
        <v>68226</v>
      </c>
      <c r="I354" s="69">
        <v>65531</v>
      </c>
      <c r="J354" s="67">
        <v>2690</v>
      </c>
      <c r="K354" s="67"/>
      <c r="L354" s="46">
        <f t="shared" si="89"/>
        <v>68221</v>
      </c>
    </row>
    <row r="355" spans="2:12" ht="12.75" thickBot="1">
      <c r="B355" s="17">
        <v>98</v>
      </c>
      <c r="C355" s="197" t="s">
        <v>7</v>
      </c>
      <c r="D355" s="200"/>
      <c r="E355" s="129"/>
      <c r="F355" s="130"/>
      <c r="G355" s="130"/>
      <c r="H355" s="46">
        <f t="shared" si="88"/>
        <v>0</v>
      </c>
      <c r="I355" s="129"/>
      <c r="J355" s="130"/>
      <c r="K355" s="130"/>
      <c r="L355" s="46">
        <f t="shared" si="89"/>
        <v>0</v>
      </c>
    </row>
    <row r="356" spans="2:12" ht="12.75" thickBot="1">
      <c r="B356" s="7"/>
      <c r="C356" s="8"/>
      <c r="D356" s="9" t="s">
        <v>69</v>
      </c>
      <c r="E356" s="119">
        <f>SUM(E345+E346+E347+E348+E349+E351+E352+E353+E354+E355)</f>
        <v>848023</v>
      </c>
      <c r="F356" s="120">
        <f t="shared" ref="F356:H356" si="90">SUM(F345+F346+F347+F348+F349+F351+F352+F353+F354+F355)</f>
        <v>2690</v>
      </c>
      <c r="G356" s="120">
        <f t="shared" si="90"/>
        <v>0</v>
      </c>
      <c r="H356" s="121">
        <f t="shared" si="90"/>
        <v>850713</v>
      </c>
      <c r="I356" s="119">
        <f>SUM(I345+I346+I347+I348+I349+I351+I352+I353+I354+I355)</f>
        <v>578756</v>
      </c>
      <c r="J356" s="120">
        <f t="shared" ref="J356:L356" si="91">SUM(J345+J346+J347+J348+J349+J351+J352+J353+J354+J355)</f>
        <v>2690</v>
      </c>
      <c r="K356" s="120">
        <f t="shared" si="91"/>
        <v>0</v>
      </c>
      <c r="L356" s="121">
        <f t="shared" si="91"/>
        <v>581446</v>
      </c>
    </row>
    <row r="357" spans="2:12" ht="12.75" thickBot="1">
      <c r="B357" s="18"/>
      <c r="C357" s="19"/>
      <c r="D357" s="20"/>
      <c r="E357" s="81"/>
      <c r="F357" s="81"/>
      <c r="G357" s="81"/>
      <c r="H357" s="81"/>
      <c r="I357" s="81"/>
      <c r="J357" s="81"/>
      <c r="K357" s="81"/>
      <c r="L357" s="81"/>
    </row>
    <row r="358" spans="2:12" ht="39" customHeight="1" thickBot="1">
      <c r="B358" s="3"/>
      <c r="C358" s="107" t="s">
        <v>1</v>
      </c>
      <c r="D358" s="3" t="s">
        <v>14</v>
      </c>
      <c r="E358" s="122" t="s">
        <v>71</v>
      </c>
      <c r="F358" s="123" t="s">
        <v>72</v>
      </c>
      <c r="G358" s="123" t="s">
        <v>70</v>
      </c>
      <c r="H358" s="124" t="s">
        <v>13</v>
      </c>
      <c r="I358" s="122" t="s">
        <v>71</v>
      </c>
      <c r="J358" s="123" t="s">
        <v>72</v>
      </c>
      <c r="K358" s="123" t="s">
        <v>70</v>
      </c>
      <c r="L358" s="124" t="s">
        <v>13</v>
      </c>
    </row>
    <row r="359" spans="2:12" ht="21" customHeight="1" thickBot="1">
      <c r="B359" s="44" t="s">
        <v>15</v>
      </c>
      <c r="C359" s="4">
        <v>532</v>
      </c>
      <c r="D359" s="5" t="s">
        <v>193</v>
      </c>
      <c r="E359" s="125"/>
      <c r="F359" s="126"/>
      <c r="G359" s="126"/>
      <c r="H359" s="127"/>
      <c r="I359" s="125"/>
      <c r="J359" s="126"/>
      <c r="K359" s="126"/>
      <c r="L359" s="127"/>
    </row>
    <row r="360" spans="2:12">
      <c r="B360" s="12" t="s">
        <v>10</v>
      </c>
      <c r="C360" s="690" t="s">
        <v>16</v>
      </c>
      <c r="D360" s="690"/>
      <c r="E360" s="128">
        <v>473183</v>
      </c>
      <c r="F360" s="66">
        <v>34235</v>
      </c>
      <c r="G360" s="66">
        <v>6000</v>
      </c>
      <c r="H360" s="46">
        <f>SUM(E360:G360)</f>
        <v>513418</v>
      </c>
      <c r="I360" s="128">
        <v>448106</v>
      </c>
      <c r="J360" s="66">
        <v>30580</v>
      </c>
      <c r="K360" s="66">
        <v>2391</v>
      </c>
      <c r="L360" s="46">
        <f>SUM(I360:K360)</f>
        <v>481077</v>
      </c>
    </row>
    <row r="361" spans="2:12" ht="12.75" customHeight="1">
      <c r="B361" s="13">
        <v>1000</v>
      </c>
      <c r="C361" s="198" t="s">
        <v>2</v>
      </c>
      <c r="D361" s="198"/>
      <c r="E361" s="69"/>
      <c r="F361" s="67">
        <v>10100</v>
      </c>
      <c r="G361" s="67"/>
      <c r="H361" s="46">
        <f t="shared" ref="H361:H370" si="92">SUM(E361:G361)</f>
        <v>10100</v>
      </c>
      <c r="I361" s="69"/>
      <c r="J361" s="67">
        <v>9808</v>
      </c>
      <c r="K361" s="67"/>
      <c r="L361" s="46">
        <f t="shared" ref="L361:L370" si="93">SUM(I361:K361)</f>
        <v>9808</v>
      </c>
    </row>
    <row r="362" spans="2:12">
      <c r="B362" s="14" t="s">
        <v>187</v>
      </c>
      <c r="C362" s="198" t="s">
        <v>188</v>
      </c>
      <c r="D362" s="198"/>
      <c r="E362" s="69"/>
      <c r="F362" s="67"/>
      <c r="G362" s="67"/>
      <c r="H362" s="46">
        <f t="shared" si="92"/>
        <v>0</v>
      </c>
      <c r="I362" s="69"/>
      <c r="J362" s="67"/>
      <c r="K362" s="67"/>
      <c r="L362" s="46">
        <f t="shared" si="93"/>
        <v>0</v>
      </c>
    </row>
    <row r="363" spans="2:12">
      <c r="B363" s="15" t="s">
        <v>28</v>
      </c>
      <c r="C363" s="200" t="s">
        <v>189</v>
      </c>
      <c r="D363" s="200"/>
      <c r="E363" s="69"/>
      <c r="F363" s="67"/>
      <c r="G363" s="67"/>
      <c r="H363" s="46">
        <f t="shared" si="92"/>
        <v>0</v>
      </c>
      <c r="I363" s="69"/>
      <c r="J363" s="67"/>
      <c r="K363" s="67"/>
      <c r="L363" s="46">
        <f t="shared" si="93"/>
        <v>0</v>
      </c>
    </row>
    <row r="364" spans="2:12">
      <c r="B364" s="13">
        <v>4200</v>
      </c>
      <c r="C364" s="200" t="s">
        <v>3</v>
      </c>
      <c r="D364" s="200"/>
      <c r="E364" s="69"/>
      <c r="F364" s="67"/>
      <c r="G364" s="67"/>
      <c r="H364" s="46">
        <f t="shared" si="92"/>
        <v>0</v>
      </c>
      <c r="I364" s="69"/>
      <c r="J364" s="67"/>
      <c r="K364" s="67"/>
      <c r="L364" s="46">
        <f t="shared" si="93"/>
        <v>0</v>
      </c>
    </row>
    <row r="365" spans="2:12">
      <c r="B365" s="6"/>
      <c r="C365" s="2">
        <v>4214</v>
      </c>
      <c r="D365" s="1" t="s">
        <v>190</v>
      </c>
      <c r="E365" s="69"/>
      <c r="F365" s="67"/>
      <c r="G365" s="67"/>
      <c r="H365" s="46">
        <f t="shared" si="92"/>
        <v>0</v>
      </c>
      <c r="I365" s="69"/>
      <c r="J365" s="67"/>
      <c r="K365" s="67"/>
      <c r="L365" s="46">
        <f t="shared" si="93"/>
        <v>0</v>
      </c>
    </row>
    <row r="366" spans="2:12" ht="21" customHeight="1">
      <c r="B366" s="13">
        <v>4300</v>
      </c>
      <c r="C366" s="199" t="s">
        <v>4</v>
      </c>
      <c r="D366" s="199"/>
      <c r="E366" s="69"/>
      <c r="F366" s="67"/>
      <c r="G366" s="67"/>
      <c r="H366" s="46">
        <f t="shared" si="92"/>
        <v>0</v>
      </c>
      <c r="I366" s="69"/>
      <c r="J366" s="67"/>
      <c r="K366" s="67"/>
      <c r="L366" s="46">
        <f t="shared" si="93"/>
        <v>0</v>
      </c>
    </row>
    <row r="367" spans="2:12">
      <c r="B367" s="13">
        <v>4500</v>
      </c>
      <c r="C367" s="200" t="s">
        <v>5</v>
      </c>
      <c r="D367" s="200"/>
      <c r="E367" s="69"/>
      <c r="F367" s="67"/>
      <c r="G367" s="67"/>
      <c r="H367" s="46">
        <f t="shared" si="92"/>
        <v>0</v>
      </c>
      <c r="I367" s="69"/>
      <c r="J367" s="67"/>
      <c r="K367" s="67"/>
      <c r="L367" s="46">
        <f t="shared" si="93"/>
        <v>0</v>
      </c>
    </row>
    <row r="368" spans="2:12">
      <c r="B368" s="13">
        <v>4600</v>
      </c>
      <c r="C368" s="689" t="s">
        <v>6</v>
      </c>
      <c r="D368" s="689"/>
      <c r="E368" s="69"/>
      <c r="F368" s="67"/>
      <c r="G368" s="67"/>
      <c r="H368" s="46">
        <f t="shared" si="92"/>
        <v>0</v>
      </c>
      <c r="I368" s="69"/>
      <c r="J368" s="67"/>
      <c r="K368" s="67"/>
      <c r="L368" s="46">
        <f t="shared" si="93"/>
        <v>0</v>
      </c>
    </row>
    <row r="369" spans="2:12" ht="12.75" customHeight="1">
      <c r="B369" s="152" t="s">
        <v>236</v>
      </c>
      <c r="C369" s="201" t="s">
        <v>12</v>
      </c>
      <c r="D369" s="201"/>
      <c r="E369" s="69"/>
      <c r="F369" s="67"/>
      <c r="G369" s="67"/>
      <c r="H369" s="46">
        <f t="shared" si="92"/>
        <v>0</v>
      </c>
      <c r="I369" s="69"/>
      <c r="J369" s="67"/>
      <c r="K369" s="67"/>
      <c r="L369" s="46">
        <f t="shared" si="93"/>
        <v>0</v>
      </c>
    </row>
    <row r="370" spans="2:12" ht="12.75" thickBot="1">
      <c r="B370" s="17">
        <v>98</v>
      </c>
      <c r="C370" s="197" t="s">
        <v>7</v>
      </c>
      <c r="D370" s="200"/>
      <c r="E370" s="129"/>
      <c r="F370" s="130"/>
      <c r="G370" s="130"/>
      <c r="H370" s="46">
        <f t="shared" si="92"/>
        <v>0</v>
      </c>
      <c r="I370" s="129"/>
      <c r="J370" s="130"/>
      <c r="K370" s="130"/>
      <c r="L370" s="46">
        <f t="shared" si="93"/>
        <v>0</v>
      </c>
    </row>
    <row r="371" spans="2:12" ht="12.75" thickBot="1">
      <c r="B371" s="7"/>
      <c r="C371" s="8"/>
      <c r="D371" s="9" t="s">
        <v>69</v>
      </c>
      <c r="E371" s="119">
        <f>SUM(E360+E361+E362+E363+E364+E366+E367+E368+E369+E370)</f>
        <v>473183</v>
      </c>
      <c r="F371" s="120">
        <f t="shared" ref="F371:H371" si="94">SUM(F360+F361+F362+F363+F364+F366+F367+F368+F369+F370)</f>
        <v>44335</v>
      </c>
      <c r="G371" s="120">
        <f t="shared" si="94"/>
        <v>6000</v>
      </c>
      <c r="H371" s="121">
        <f t="shared" si="94"/>
        <v>523518</v>
      </c>
      <c r="I371" s="119">
        <f>SUM(I360+I361+I362+I363+I364+I366+I367+I368+I369+I370)</f>
        <v>448106</v>
      </c>
      <c r="J371" s="120">
        <f t="shared" ref="J371:L371" si="95">SUM(J360+J361+J362+J363+J364+J366+J367+J368+J369+J370)</f>
        <v>40388</v>
      </c>
      <c r="K371" s="120">
        <f t="shared" si="95"/>
        <v>2391</v>
      </c>
      <c r="L371" s="121">
        <f t="shared" si="95"/>
        <v>490885</v>
      </c>
    </row>
    <row r="372" spans="2:12">
      <c r="B372" s="18"/>
      <c r="C372" s="19"/>
      <c r="D372" s="20"/>
      <c r="E372" s="21"/>
      <c r="F372" s="21"/>
      <c r="G372" s="21"/>
      <c r="H372" s="21"/>
      <c r="I372" s="21"/>
      <c r="J372" s="21"/>
      <c r="K372" s="21"/>
      <c r="L372" s="21"/>
    </row>
    <row r="373" spans="2:12" ht="35.25" hidden="1" customHeight="1">
      <c r="B373" s="3"/>
      <c r="C373" s="107" t="s">
        <v>1</v>
      </c>
      <c r="D373" s="3" t="s">
        <v>14</v>
      </c>
      <c r="E373" s="122" t="s">
        <v>71</v>
      </c>
      <c r="F373" s="123" t="s">
        <v>72</v>
      </c>
      <c r="G373" s="123" t="s">
        <v>70</v>
      </c>
      <c r="H373" s="124" t="s">
        <v>13</v>
      </c>
      <c r="I373" s="122" t="s">
        <v>71</v>
      </c>
      <c r="J373" s="123" t="s">
        <v>72</v>
      </c>
      <c r="K373" s="123" t="s">
        <v>70</v>
      </c>
      <c r="L373" s="124" t="s">
        <v>13</v>
      </c>
    </row>
    <row r="374" spans="2:12" ht="17.25" hidden="1" customHeight="1">
      <c r="B374" s="44" t="s">
        <v>15</v>
      </c>
      <c r="C374" s="169">
        <v>546</v>
      </c>
      <c r="D374" s="170" t="s">
        <v>195</v>
      </c>
      <c r="E374" s="125"/>
      <c r="F374" s="126"/>
      <c r="G374" s="126"/>
      <c r="H374" s="127"/>
      <c r="I374" s="125"/>
      <c r="J374" s="126"/>
      <c r="K374" s="126"/>
      <c r="L374" s="127"/>
    </row>
    <row r="375" spans="2:12" hidden="1">
      <c r="B375" s="12" t="s">
        <v>10</v>
      </c>
      <c r="C375" s="690" t="s">
        <v>16</v>
      </c>
      <c r="D375" s="690"/>
      <c r="E375" s="128"/>
      <c r="F375" s="66"/>
      <c r="G375" s="66"/>
      <c r="H375" s="46">
        <f>SUM(E375:G375)</f>
        <v>0</v>
      </c>
      <c r="I375" s="128"/>
      <c r="J375" s="66"/>
      <c r="K375" s="66"/>
      <c r="L375" s="46">
        <f>SUM(I375:K375)</f>
        <v>0</v>
      </c>
    </row>
    <row r="376" spans="2:12" ht="12" hidden="1" customHeight="1">
      <c r="B376" s="13">
        <v>1000</v>
      </c>
      <c r="C376" s="198" t="s">
        <v>2</v>
      </c>
      <c r="D376" s="198"/>
      <c r="E376" s="69"/>
      <c r="F376" s="67"/>
      <c r="G376" s="67"/>
      <c r="H376" s="46">
        <f t="shared" ref="H376:H386" si="96">SUM(E376:G376)</f>
        <v>0</v>
      </c>
      <c r="I376" s="69"/>
      <c r="J376" s="67"/>
      <c r="K376" s="67"/>
      <c r="L376" s="46">
        <f t="shared" ref="L376:L386" si="97">SUM(I376:K376)</f>
        <v>0</v>
      </c>
    </row>
    <row r="377" spans="2:12" hidden="1">
      <c r="B377" s="14" t="s">
        <v>187</v>
      </c>
      <c r="C377" s="198" t="s">
        <v>188</v>
      </c>
      <c r="D377" s="198"/>
      <c r="E377" s="69"/>
      <c r="F377" s="67"/>
      <c r="G377" s="67"/>
      <c r="H377" s="46">
        <f t="shared" si="96"/>
        <v>0</v>
      </c>
      <c r="I377" s="69"/>
      <c r="J377" s="67"/>
      <c r="K377" s="67"/>
      <c r="L377" s="46">
        <f t="shared" si="97"/>
        <v>0</v>
      </c>
    </row>
    <row r="378" spans="2:12" hidden="1">
      <c r="B378" s="15" t="s">
        <v>28</v>
      </c>
      <c r="C378" s="200" t="s">
        <v>189</v>
      </c>
      <c r="D378" s="200"/>
      <c r="E378" s="69"/>
      <c r="F378" s="67"/>
      <c r="G378" s="67"/>
      <c r="H378" s="46">
        <f t="shared" si="96"/>
        <v>0</v>
      </c>
      <c r="I378" s="69"/>
      <c r="J378" s="67"/>
      <c r="K378" s="67"/>
      <c r="L378" s="46">
        <f t="shared" si="97"/>
        <v>0</v>
      </c>
    </row>
    <row r="379" spans="2:12" hidden="1">
      <c r="B379" s="13">
        <v>4200</v>
      </c>
      <c r="C379" s="200" t="s">
        <v>3</v>
      </c>
      <c r="D379" s="200"/>
      <c r="E379" s="69"/>
      <c r="F379" s="67"/>
      <c r="G379" s="67"/>
      <c r="H379" s="46">
        <f t="shared" si="96"/>
        <v>0</v>
      </c>
      <c r="I379" s="69"/>
      <c r="J379" s="67"/>
      <c r="K379" s="67"/>
      <c r="L379" s="46">
        <f t="shared" si="97"/>
        <v>0</v>
      </c>
    </row>
    <row r="380" spans="2:12" hidden="1">
      <c r="B380" s="6"/>
      <c r="C380" s="2">
        <v>4214</v>
      </c>
      <c r="D380" s="1" t="s">
        <v>190</v>
      </c>
      <c r="E380" s="69"/>
      <c r="F380" s="67"/>
      <c r="G380" s="67"/>
      <c r="H380" s="46">
        <f t="shared" si="96"/>
        <v>0</v>
      </c>
      <c r="I380" s="69"/>
      <c r="J380" s="67"/>
      <c r="K380" s="67"/>
      <c r="L380" s="46">
        <f t="shared" si="97"/>
        <v>0</v>
      </c>
    </row>
    <row r="381" spans="2:12" ht="18" hidden="1" customHeight="1">
      <c r="B381" s="13">
        <v>4300</v>
      </c>
      <c r="C381" s="199" t="s">
        <v>4</v>
      </c>
      <c r="D381" s="199"/>
      <c r="E381" s="69"/>
      <c r="F381" s="67"/>
      <c r="G381" s="67"/>
      <c r="H381" s="46">
        <f t="shared" si="96"/>
        <v>0</v>
      </c>
      <c r="I381" s="69"/>
      <c r="J381" s="67"/>
      <c r="K381" s="67"/>
      <c r="L381" s="46">
        <f t="shared" si="97"/>
        <v>0</v>
      </c>
    </row>
    <row r="382" spans="2:12" hidden="1">
      <c r="B382" s="13">
        <v>4500</v>
      </c>
      <c r="C382" s="200" t="s">
        <v>5</v>
      </c>
      <c r="D382" s="200"/>
      <c r="E382" s="69"/>
      <c r="F382" s="67"/>
      <c r="G382" s="67"/>
      <c r="H382" s="46">
        <f t="shared" si="96"/>
        <v>0</v>
      </c>
      <c r="I382" s="69"/>
      <c r="J382" s="67"/>
      <c r="K382" s="67"/>
      <c r="L382" s="46">
        <f t="shared" si="97"/>
        <v>0</v>
      </c>
    </row>
    <row r="383" spans="2:12" hidden="1">
      <c r="B383" s="13">
        <v>4600</v>
      </c>
      <c r="C383" s="689" t="s">
        <v>6</v>
      </c>
      <c r="D383" s="689"/>
      <c r="E383" s="69"/>
      <c r="F383" s="67"/>
      <c r="G383" s="67"/>
      <c r="H383" s="46">
        <f t="shared" si="96"/>
        <v>0</v>
      </c>
      <c r="I383" s="69"/>
      <c r="J383" s="67"/>
      <c r="K383" s="67"/>
      <c r="L383" s="46">
        <f t="shared" si="97"/>
        <v>0</v>
      </c>
    </row>
    <row r="384" spans="2:12" ht="12" hidden="1" customHeight="1">
      <c r="B384" s="152" t="s">
        <v>236</v>
      </c>
      <c r="C384" s="201" t="s">
        <v>12</v>
      </c>
      <c r="D384" s="201"/>
      <c r="E384" s="69"/>
      <c r="F384" s="67"/>
      <c r="G384" s="67"/>
      <c r="H384" s="46">
        <f t="shared" si="96"/>
        <v>0</v>
      </c>
      <c r="I384" s="69"/>
      <c r="J384" s="67"/>
      <c r="K384" s="67"/>
      <c r="L384" s="46">
        <f t="shared" si="97"/>
        <v>0</v>
      </c>
    </row>
    <row r="385" spans="2:12" ht="12.75" hidden="1" thickBot="1">
      <c r="B385" s="17">
        <v>98</v>
      </c>
      <c r="C385" s="197" t="s">
        <v>7</v>
      </c>
      <c r="D385" s="200"/>
      <c r="E385" s="129"/>
      <c r="F385" s="130"/>
      <c r="G385" s="130"/>
      <c r="H385" s="141">
        <f t="shared" si="96"/>
        <v>0</v>
      </c>
      <c r="I385" s="129"/>
      <c r="J385" s="130"/>
      <c r="K385" s="130"/>
      <c r="L385" s="141">
        <f t="shared" si="97"/>
        <v>0</v>
      </c>
    </row>
    <row r="386" spans="2:12" ht="12.75" hidden="1" thickBot="1">
      <c r="B386" s="7"/>
      <c r="C386" s="8"/>
      <c r="D386" s="9" t="s">
        <v>68</v>
      </c>
      <c r="E386" s="119">
        <f>SUM(E375+E376+E377+E378+E379+E381+E382+E383+E384+E385)</f>
        <v>0</v>
      </c>
      <c r="F386" s="120">
        <f t="shared" ref="F386:G386" si="98">SUM(F375+F376+F377+F378+F379+F381+F382+F383+F384+F385)</f>
        <v>0</v>
      </c>
      <c r="G386" s="140">
        <f t="shared" si="98"/>
        <v>0</v>
      </c>
      <c r="H386" s="72">
        <f t="shared" si="96"/>
        <v>0</v>
      </c>
      <c r="I386" s="119">
        <f>SUM(I375+I376+I377+I378+I379+I381+I382+I383+I384+I385)</f>
        <v>0</v>
      </c>
      <c r="J386" s="120">
        <f t="shared" ref="J386:K386" si="99">SUM(J375+J376+J377+J378+J379+J381+J382+J383+J384+J385)</f>
        <v>0</v>
      </c>
      <c r="K386" s="140">
        <f t="shared" si="99"/>
        <v>0</v>
      </c>
      <c r="L386" s="72">
        <f t="shared" si="97"/>
        <v>0</v>
      </c>
    </row>
    <row r="387" spans="2:12" ht="12.75" thickBot="1">
      <c r="B387" s="18"/>
      <c r="C387" s="19"/>
      <c r="D387" s="20"/>
      <c r="E387" s="81"/>
      <c r="F387" s="81"/>
      <c r="G387" s="81"/>
      <c r="H387" s="81"/>
      <c r="I387" s="81"/>
      <c r="J387" s="81"/>
      <c r="K387" s="81"/>
      <c r="L387" s="81"/>
    </row>
    <row r="388" spans="2:12" ht="39.75" customHeight="1" thickBot="1">
      <c r="B388" s="3"/>
      <c r="C388" s="107" t="s">
        <v>1</v>
      </c>
      <c r="D388" s="3" t="s">
        <v>14</v>
      </c>
      <c r="E388" s="122" t="s">
        <v>71</v>
      </c>
      <c r="F388" s="123" t="s">
        <v>72</v>
      </c>
      <c r="G388" s="123" t="s">
        <v>70</v>
      </c>
      <c r="H388" s="124" t="s">
        <v>13</v>
      </c>
      <c r="I388" s="122" t="s">
        <v>71</v>
      </c>
      <c r="J388" s="123" t="s">
        <v>72</v>
      </c>
      <c r="K388" s="123" t="s">
        <v>70</v>
      </c>
      <c r="L388" s="124" t="s">
        <v>13</v>
      </c>
    </row>
    <row r="389" spans="2:12" ht="19.5" customHeight="1" thickBot="1">
      <c r="B389" s="44" t="s">
        <v>15</v>
      </c>
      <c r="C389" s="4">
        <v>548</v>
      </c>
      <c r="D389" s="5" t="s">
        <v>38</v>
      </c>
      <c r="E389" s="125"/>
      <c r="F389" s="126"/>
      <c r="G389" s="126"/>
      <c r="H389" s="127"/>
      <c r="I389" s="125"/>
      <c r="J389" s="126"/>
      <c r="K389" s="126"/>
      <c r="L389" s="127"/>
    </row>
    <row r="390" spans="2:12">
      <c r="B390" s="12" t="s">
        <v>10</v>
      </c>
      <c r="C390" s="690" t="s">
        <v>16</v>
      </c>
      <c r="D390" s="690"/>
      <c r="E390" s="128">
        <v>39866</v>
      </c>
      <c r="F390" s="66"/>
      <c r="G390" s="66"/>
      <c r="H390" s="46">
        <f>SUM(E390:G390)</f>
        <v>39866</v>
      </c>
      <c r="I390" s="128">
        <v>29663</v>
      </c>
      <c r="J390" s="66"/>
      <c r="K390" s="66"/>
      <c r="L390" s="46">
        <f>SUM(I390:K390)</f>
        <v>29663</v>
      </c>
    </row>
    <row r="391" spans="2:12" ht="12" customHeight="1">
      <c r="B391" s="13">
        <v>1000</v>
      </c>
      <c r="C391" s="198" t="s">
        <v>2</v>
      </c>
      <c r="D391" s="198"/>
      <c r="E391" s="69">
        <v>75364</v>
      </c>
      <c r="F391" s="67"/>
      <c r="G391" s="67"/>
      <c r="H391" s="46">
        <f t="shared" ref="H391:H400" si="100">SUM(E391:G391)</f>
        <v>75364</v>
      </c>
      <c r="I391" s="69">
        <v>16793</v>
      </c>
      <c r="J391" s="67"/>
      <c r="K391" s="67"/>
      <c r="L391" s="46">
        <f t="shared" ref="L391:L400" si="101">SUM(I391:K391)</f>
        <v>16793</v>
      </c>
    </row>
    <row r="392" spans="2:12">
      <c r="B392" s="14" t="s">
        <v>187</v>
      </c>
      <c r="C392" s="198" t="s">
        <v>188</v>
      </c>
      <c r="D392" s="198"/>
      <c r="E392" s="69">
        <v>300</v>
      </c>
      <c r="F392" s="67"/>
      <c r="G392" s="67"/>
      <c r="H392" s="46">
        <f t="shared" si="100"/>
        <v>300</v>
      </c>
      <c r="I392" s="69">
        <v>280</v>
      </c>
      <c r="J392" s="67"/>
      <c r="K392" s="67"/>
      <c r="L392" s="46">
        <f t="shared" si="101"/>
        <v>280</v>
      </c>
    </row>
    <row r="393" spans="2:12">
      <c r="B393" s="15" t="s">
        <v>28</v>
      </c>
      <c r="C393" s="200" t="s">
        <v>189</v>
      </c>
      <c r="D393" s="200"/>
      <c r="E393" s="69"/>
      <c r="F393" s="67"/>
      <c r="G393" s="67"/>
      <c r="H393" s="46">
        <f t="shared" si="100"/>
        <v>0</v>
      </c>
      <c r="I393" s="69"/>
      <c r="J393" s="67"/>
      <c r="K393" s="67"/>
      <c r="L393" s="46">
        <f t="shared" si="101"/>
        <v>0</v>
      </c>
    </row>
    <row r="394" spans="2:12">
      <c r="B394" s="13">
        <v>4200</v>
      </c>
      <c r="C394" s="200" t="s">
        <v>3</v>
      </c>
      <c r="D394" s="200"/>
      <c r="E394" s="69"/>
      <c r="F394" s="67"/>
      <c r="G394" s="67"/>
      <c r="H394" s="46">
        <f t="shared" si="100"/>
        <v>0</v>
      </c>
      <c r="I394" s="69"/>
      <c r="J394" s="67"/>
      <c r="K394" s="67"/>
      <c r="L394" s="46">
        <f t="shared" si="101"/>
        <v>0</v>
      </c>
    </row>
    <row r="395" spans="2:12">
      <c r="B395" s="6"/>
      <c r="C395" s="2">
        <v>4214</v>
      </c>
      <c r="D395" s="1" t="s">
        <v>190</v>
      </c>
      <c r="E395" s="69"/>
      <c r="F395" s="67"/>
      <c r="G395" s="67"/>
      <c r="H395" s="46">
        <f t="shared" si="100"/>
        <v>0</v>
      </c>
      <c r="I395" s="69"/>
      <c r="J395" s="67"/>
      <c r="K395" s="67"/>
      <c r="L395" s="46">
        <f t="shared" si="101"/>
        <v>0</v>
      </c>
    </row>
    <row r="396" spans="2:12" ht="14.25" customHeight="1">
      <c r="B396" s="13">
        <v>4300</v>
      </c>
      <c r="C396" s="199" t="s">
        <v>4</v>
      </c>
      <c r="D396" s="199"/>
      <c r="E396" s="69"/>
      <c r="F396" s="67"/>
      <c r="G396" s="67"/>
      <c r="H396" s="46">
        <f t="shared" si="100"/>
        <v>0</v>
      </c>
      <c r="I396" s="69"/>
      <c r="J396" s="67"/>
      <c r="K396" s="67"/>
      <c r="L396" s="46">
        <f t="shared" si="101"/>
        <v>0</v>
      </c>
    </row>
    <row r="397" spans="2:12">
      <c r="B397" s="13">
        <v>4500</v>
      </c>
      <c r="C397" s="200" t="s">
        <v>5</v>
      </c>
      <c r="D397" s="200"/>
      <c r="E397" s="69"/>
      <c r="F397" s="67"/>
      <c r="G397" s="67"/>
      <c r="H397" s="46">
        <f t="shared" si="100"/>
        <v>0</v>
      </c>
      <c r="I397" s="69"/>
      <c r="J397" s="67"/>
      <c r="K397" s="67"/>
      <c r="L397" s="46">
        <f t="shared" si="101"/>
        <v>0</v>
      </c>
    </row>
    <row r="398" spans="2:12">
      <c r="B398" s="13">
        <v>4600</v>
      </c>
      <c r="C398" s="689" t="s">
        <v>6</v>
      </c>
      <c r="D398" s="689"/>
      <c r="E398" s="69"/>
      <c r="F398" s="67"/>
      <c r="G398" s="67"/>
      <c r="H398" s="46">
        <f t="shared" si="100"/>
        <v>0</v>
      </c>
      <c r="I398" s="69"/>
      <c r="J398" s="67"/>
      <c r="K398" s="67"/>
      <c r="L398" s="46">
        <f t="shared" si="101"/>
        <v>0</v>
      </c>
    </row>
    <row r="399" spans="2:12" ht="12" customHeight="1">
      <c r="B399" s="152" t="s">
        <v>236</v>
      </c>
      <c r="C399" s="201" t="s">
        <v>12</v>
      </c>
      <c r="D399" s="201"/>
      <c r="E399" s="69"/>
      <c r="F399" s="67"/>
      <c r="G399" s="67"/>
      <c r="H399" s="46">
        <f t="shared" si="100"/>
        <v>0</v>
      </c>
      <c r="I399" s="69"/>
      <c r="J399" s="67"/>
      <c r="K399" s="67"/>
      <c r="L399" s="46">
        <f t="shared" si="101"/>
        <v>0</v>
      </c>
    </row>
    <row r="400" spans="2:12" ht="12.75" thickBot="1">
      <c r="B400" s="17">
        <v>98</v>
      </c>
      <c r="C400" s="197" t="s">
        <v>7</v>
      </c>
      <c r="D400" s="200"/>
      <c r="E400" s="129"/>
      <c r="F400" s="130"/>
      <c r="G400" s="130"/>
      <c r="H400" s="46">
        <f t="shared" si="100"/>
        <v>0</v>
      </c>
      <c r="I400" s="129"/>
      <c r="J400" s="130"/>
      <c r="K400" s="130"/>
      <c r="L400" s="46">
        <f t="shared" si="101"/>
        <v>0</v>
      </c>
    </row>
    <row r="401" spans="2:12" ht="12.75" thickBot="1">
      <c r="B401" s="7"/>
      <c r="C401" s="8"/>
      <c r="D401" s="9" t="s">
        <v>68</v>
      </c>
      <c r="E401" s="119">
        <f>SUM(E390+E391+E392+E393+E394+E396+E397+E398+E399+E400)</f>
        <v>115530</v>
      </c>
      <c r="F401" s="120">
        <f t="shared" ref="F401:H401" si="102">SUM(F390+F391+F392+F393+F394+F396+F397+F398+F399+F400)</f>
        <v>0</v>
      </c>
      <c r="G401" s="120">
        <f t="shared" si="102"/>
        <v>0</v>
      </c>
      <c r="H401" s="121">
        <f t="shared" si="102"/>
        <v>115530</v>
      </c>
      <c r="I401" s="119">
        <f>SUM(I390+I391+I392+I393+I394+I396+I397+I398+I399+I400)</f>
        <v>46736</v>
      </c>
      <c r="J401" s="120">
        <f t="shared" ref="J401:L401" si="103">SUM(J390+J391+J392+J393+J394+J396+J397+J398+J399+J400)</f>
        <v>0</v>
      </c>
      <c r="K401" s="120">
        <f t="shared" si="103"/>
        <v>0</v>
      </c>
      <c r="L401" s="121">
        <f t="shared" si="103"/>
        <v>46736</v>
      </c>
    </row>
    <row r="402" spans="2:12" ht="12.75" thickBot="1">
      <c r="B402" s="18"/>
      <c r="C402" s="19"/>
      <c r="D402" s="20"/>
      <c r="E402" s="21"/>
      <c r="F402" s="21"/>
      <c r="G402" s="21"/>
      <c r="H402" s="21"/>
      <c r="I402" s="21"/>
      <c r="J402" s="21"/>
      <c r="K402" s="21"/>
      <c r="L402" s="21"/>
    </row>
    <row r="403" spans="2:12" ht="38.25" customHeight="1" thickBot="1">
      <c r="B403" s="3"/>
      <c r="C403" s="107" t="s">
        <v>1</v>
      </c>
      <c r="D403" s="3" t="s">
        <v>14</v>
      </c>
      <c r="E403" s="122" t="s">
        <v>71</v>
      </c>
      <c r="F403" s="123" t="s">
        <v>72</v>
      </c>
      <c r="G403" s="123" t="s">
        <v>70</v>
      </c>
      <c r="H403" s="124" t="s">
        <v>13</v>
      </c>
      <c r="I403" s="122" t="s">
        <v>71</v>
      </c>
      <c r="J403" s="123" t="s">
        <v>72</v>
      </c>
      <c r="K403" s="123" t="s">
        <v>70</v>
      </c>
      <c r="L403" s="124" t="s">
        <v>13</v>
      </c>
    </row>
    <row r="404" spans="2:12" ht="19.5" customHeight="1" thickBot="1">
      <c r="B404" s="44" t="s">
        <v>15</v>
      </c>
      <c r="C404" s="4">
        <v>550</v>
      </c>
      <c r="D404" s="5" t="s">
        <v>194</v>
      </c>
      <c r="E404" s="125"/>
      <c r="F404" s="126"/>
      <c r="G404" s="126"/>
      <c r="H404" s="127"/>
      <c r="I404" s="125"/>
      <c r="J404" s="126"/>
      <c r="K404" s="126"/>
      <c r="L404" s="127"/>
    </row>
    <row r="405" spans="2:12">
      <c r="B405" s="12" t="s">
        <v>10</v>
      </c>
      <c r="C405" s="690" t="s">
        <v>16</v>
      </c>
      <c r="D405" s="690"/>
      <c r="E405" s="128">
        <v>291525</v>
      </c>
      <c r="F405" s="66"/>
      <c r="G405" s="66"/>
      <c r="H405" s="46">
        <f>SUM(E405:G405)</f>
        <v>291525</v>
      </c>
      <c r="I405" s="128">
        <v>260604</v>
      </c>
      <c r="J405" s="66"/>
      <c r="K405" s="66"/>
      <c r="L405" s="46">
        <f>SUM(I405:K405)</f>
        <v>260604</v>
      </c>
    </row>
    <row r="406" spans="2:12" ht="12" customHeight="1">
      <c r="B406" s="13">
        <v>1000</v>
      </c>
      <c r="C406" s="198" t="s">
        <v>2</v>
      </c>
      <c r="D406" s="198"/>
      <c r="E406" s="69">
        <v>40000</v>
      </c>
      <c r="F406" s="67"/>
      <c r="G406" s="67"/>
      <c r="H406" s="46">
        <f t="shared" ref="H406:H415" si="104">SUM(E406:G406)</f>
        <v>40000</v>
      </c>
      <c r="I406" s="69">
        <v>24819</v>
      </c>
      <c r="J406" s="67"/>
      <c r="K406" s="67"/>
      <c r="L406" s="46">
        <f t="shared" ref="L406:L415" si="105">SUM(I406:K406)</f>
        <v>24819</v>
      </c>
    </row>
    <row r="407" spans="2:12">
      <c r="B407" s="14" t="s">
        <v>187</v>
      </c>
      <c r="C407" s="198" t="s">
        <v>188</v>
      </c>
      <c r="D407" s="198"/>
      <c r="E407" s="69">
        <v>300</v>
      </c>
      <c r="F407" s="67"/>
      <c r="G407" s="67"/>
      <c r="H407" s="46">
        <f t="shared" si="104"/>
        <v>300</v>
      </c>
      <c r="I407" s="69">
        <v>274</v>
      </c>
      <c r="J407" s="67"/>
      <c r="K407" s="67"/>
      <c r="L407" s="46">
        <f t="shared" si="105"/>
        <v>274</v>
      </c>
    </row>
    <row r="408" spans="2:12">
      <c r="B408" s="15" t="s">
        <v>28</v>
      </c>
      <c r="C408" s="200" t="s">
        <v>189</v>
      </c>
      <c r="D408" s="200"/>
      <c r="E408" s="69"/>
      <c r="F408" s="67"/>
      <c r="G408" s="67"/>
      <c r="H408" s="46">
        <f t="shared" si="104"/>
        <v>0</v>
      </c>
      <c r="I408" s="69"/>
      <c r="J408" s="67"/>
      <c r="K408" s="67"/>
      <c r="L408" s="46">
        <f t="shared" si="105"/>
        <v>0</v>
      </c>
    </row>
    <row r="409" spans="2:12">
      <c r="B409" s="13">
        <v>4200</v>
      </c>
      <c r="C409" s="200" t="s">
        <v>3</v>
      </c>
      <c r="D409" s="200"/>
      <c r="E409" s="69"/>
      <c r="F409" s="67"/>
      <c r="G409" s="67"/>
      <c r="H409" s="46">
        <f t="shared" si="104"/>
        <v>0</v>
      </c>
      <c r="I409" s="69"/>
      <c r="J409" s="67"/>
      <c r="K409" s="67"/>
      <c r="L409" s="46">
        <f t="shared" si="105"/>
        <v>0</v>
      </c>
    </row>
    <row r="410" spans="2:12">
      <c r="B410" s="6"/>
      <c r="C410" s="2">
        <v>4214</v>
      </c>
      <c r="D410" s="1" t="s">
        <v>190</v>
      </c>
      <c r="E410" s="69"/>
      <c r="F410" s="67"/>
      <c r="G410" s="67"/>
      <c r="H410" s="46">
        <f t="shared" si="104"/>
        <v>0</v>
      </c>
      <c r="I410" s="69"/>
      <c r="J410" s="67"/>
      <c r="K410" s="67"/>
      <c r="L410" s="46">
        <f t="shared" si="105"/>
        <v>0</v>
      </c>
    </row>
    <row r="411" spans="2:12" ht="15" customHeight="1">
      <c r="B411" s="13">
        <v>4300</v>
      </c>
      <c r="C411" s="199" t="s">
        <v>4</v>
      </c>
      <c r="D411" s="199"/>
      <c r="E411" s="69"/>
      <c r="F411" s="67"/>
      <c r="G411" s="67"/>
      <c r="H411" s="46">
        <f t="shared" si="104"/>
        <v>0</v>
      </c>
      <c r="I411" s="69"/>
      <c r="J411" s="67"/>
      <c r="K411" s="67"/>
      <c r="L411" s="46">
        <f t="shared" si="105"/>
        <v>0</v>
      </c>
    </row>
    <row r="412" spans="2:12">
      <c r="B412" s="13">
        <v>4500</v>
      </c>
      <c r="C412" s="200" t="s">
        <v>5</v>
      </c>
      <c r="D412" s="200"/>
      <c r="E412" s="69"/>
      <c r="F412" s="67"/>
      <c r="G412" s="67"/>
      <c r="H412" s="46">
        <f t="shared" si="104"/>
        <v>0</v>
      </c>
      <c r="I412" s="69"/>
      <c r="J412" s="67"/>
      <c r="K412" s="67"/>
      <c r="L412" s="46">
        <f t="shared" si="105"/>
        <v>0</v>
      </c>
    </row>
    <row r="413" spans="2:12">
      <c r="B413" s="13">
        <v>4600</v>
      </c>
      <c r="C413" s="689" t="s">
        <v>6</v>
      </c>
      <c r="D413" s="689"/>
      <c r="E413" s="69"/>
      <c r="F413" s="67"/>
      <c r="G413" s="67"/>
      <c r="H413" s="46">
        <f t="shared" si="104"/>
        <v>0</v>
      </c>
      <c r="I413" s="69"/>
      <c r="J413" s="67"/>
      <c r="K413" s="67"/>
      <c r="L413" s="46">
        <f t="shared" si="105"/>
        <v>0</v>
      </c>
    </row>
    <row r="414" spans="2:12" ht="12" customHeight="1">
      <c r="B414" s="152" t="s">
        <v>236</v>
      </c>
      <c r="C414" s="201" t="s">
        <v>12</v>
      </c>
      <c r="D414" s="201"/>
      <c r="E414" s="69"/>
      <c r="F414" s="67">
        <v>3450</v>
      </c>
      <c r="G414" s="67"/>
      <c r="H414" s="46">
        <f t="shared" si="104"/>
        <v>3450</v>
      </c>
      <c r="I414" s="69"/>
      <c r="J414" s="67">
        <v>3450</v>
      </c>
      <c r="K414" s="67"/>
      <c r="L414" s="46">
        <f t="shared" si="105"/>
        <v>3450</v>
      </c>
    </row>
    <row r="415" spans="2:12" ht="12.75" thickBot="1">
      <c r="B415" s="17">
        <v>98</v>
      </c>
      <c r="C415" s="197" t="s">
        <v>7</v>
      </c>
      <c r="D415" s="200"/>
      <c r="E415" s="129"/>
      <c r="F415" s="130"/>
      <c r="G415" s="130"/>
      <c r="H415" s="46">
        <f t="shared" si="104"/>
        <v>0</v>
      </c>
      <c r="I415" s="129"/>
      <c r="J415" s="130"/>
      <c r="K415" s="130"/>
      <c r="L415" s="46">
        <f t="shared" si="105"/>
        <v>0</v>
      </c>
    </row>
    <row r="416" spans="2:12" ht="12.75" thickBot="1">
      <c r="B416" s="7"/>
      <c r="C416" s="8"/>
      <c r="D416" s="9" t="s">
        <v>68</v>
      </c>
      <c r="E416" s="119">
        <f>SUM(E405+E406+E407+E408+E409+E411+E412+E413+E414+E415)</f>
        <v>331825</v>
      </c>
      <c r="F416" s="120">
        <f t="shared" ref="F416:H416" si="106">SUM(F405+F406+F407+F408+F409+F411+F412+F413+F414+F415)</f>
        <v>3450</v>
      </c>
      <c r="G416" s="120">
        <f t="shared" si="106"/>
        <v>0</v>
      </c>
      <c r="H416" s="121">
        <f t="shared" si="106"/>
        <v>335275</v>
      </c>
      <c r="I416" s="119">
        <f>SUM(I405+I406+I407+I408+I409+I411+I412+I413+I414+I415)</f>
        <v>285697</v>
      </c>
      <c r="J416" s="120">
        <f t="shared" ref="J416:L416" si="107">SUM(J405+J406+J407+J408+J409+J411+J412+J413+J414+J415)</f>
        <v>3450</v>
      </c>
      <c r="K416" s="120">
        <f t="shared" si="107"/>
        <v>0</v>
      </c>
      <c r="L416" s="121">
        <f t="shared" si="107"/>
        <v>289147</v>
      </c>
    </row>
    <row r="417" spans="2:12" ht="12.75" thickBot="1">
      <c r="B417" s="18"/>
      <c r="C417" s="108"/>
      <c r="D417" s="109"/>
      <c r="E417" s="21"/>
      <c r="F417" s="21"/>
      <c r="G417" s="21"/>
      <c r="H417" s="21"/>
      <c r="I417" s="21"/>
      <c r="J417" s="21"/>
      <c r="K417" s="21"/>
      <c r="L417" s="21"/>
    </row>
    <row r="418" spans="2:12" ht="39" customHeight="1" thickBot="1">
      <c r="B418" s="3"/>
      <c r="C418" s="107" t="s">
        <v>1</v>
      </c>
      <c r="D418" s="3" t="s">
        <v>14</v>
      </c>
      <c r="E418" s="122" t="s">
        <v>71</v>
      </c>
      <c r="F418" s="123" t="s">
        <v>72</v>
      </c>
      <c r="G418" s="123" t="s">
        <v>70</v>
      </c>
      <c r="H418" s="124" t="s">
        <v>13</v>
      </c>
      <c r="I418" s="122" t="s">
        <v>71</v>
      </c>
      <c r="J418" s="123" t="s">
        <v>72</v>
      </c>
      <c r="K418" s="123" t="s">
        <v>70</v>
      </c>
      <c r="L418" s="124" t="s">
        <v>13</v>
      </c>
    </row>
    <row r="419" spans="2:12" ht="18.75" customHeight="1" thickBot="1">
      <c r="B419" s="44" t="s">
        <v>15</v>
      </c>
      <c r="C419" s="4">
        <v>561</v>
      </c>
      <c r="D419" s="5" t="s">
        <v>311</v>
      </c>
      <c r="E419" s="125"/>
      <c r="F419" s="126"/>
      <c r="G419" s="126"/>
      <c r="H419" s="127"/>
      <c r="I419" s="125"/>
      <c r="J419" s="126"/>
      <c r="K419" s="126"/>
      <c r="L419" s="127"/>
    </row>
    <row r="420" spans="2:12">
      <c r="B420" s="12" t="s">
        <v>10</v>
      </c>
      <c r="C420" s="690" t="s">
        <v>16</v>
      </c>
      <c r="D420" s="690"/>
      <c r="E420" s="128">
        <v>355675</v>
      </c>
      <c r="F420" s="66"/>
      <c r="G420" s="66"/>
      <c r="H420" s="46">
        <f>SUM(E420:G420)</f>
        <v>355675</v>
      </c>
      <c r="I420" s="128">
        <v>303986</v>
      </c>
      <c r="J420" s="66"/>
      <c r="K420" s="66"/>
      <c r="L420" s="46">
        <f>SUM(I420:K420)</f>
        <v>303986</v>
      </c>
    </row>
    <row r="421" spans="2:12" ht="12" customHeight="1">
      <c r="B421" s="13">
        <v>1000</v>
      </c>
      <c r="C421" s="198" t="s">
        <v>2</v>
      </c>
      <c r="D421" s="198"/>
      <c r="E421" s="128">
        <v>17566</v>
      </c>
      <c r="F421" s="67"/>
      <c r="G421" s="67"/>
      <c r="H421" s="46">
        <f t="shared" ref="H421:H430" si="108">SUM(E421:G421)</f>
        <v>17566</v>
      </c>
      <c r="I421" s="128">
        <v>9627</v>
      </c>
      <c r="J421" s="67"/>
      <c r="K421" s="67"/>
      <c r="L421" s="46">
        <f t="shared" ref="L421:L430" si="109">SUM(I421:K421)</f>
        <v>9627</v>
      </c>
    </row>
    <row r="422" spans="2:12">
      <c r="B422" s="14" t="s">
        <v>187</v>
      </c>
      <c r="C422" s="198" t="s">
        <v>188</v>
      </c>
      <c r="D422" s="198"/>
      <c r="E422" s="69"/>
      <c r="F422" s="67"/>
      <c r="G422" s="67"/>
      <c r="H422" s="46">
        <f t="shared" si="108"/>
        <v>0</v>
      </c>
      <c r="I422" s="69"/>
      <c r="J422" s="67"/>
      <c r="K422" s="67"/>
      <c r="L422" s="46">
        <f t="shared" si="109"/>
        <v>0</v>
      </c>
    </row>
    <row r="423" spans="2:12">
      <c r="B423" s="15" t="s">
        <v>28</v>
      </c>
      <c r="C423" s="200" t="s">
        <v>189</v>
      </c>
      <c r="D423" s="200"/>
      <c r="E423" s="69"/>
      <c r="F423" s="67"/>
      <c r="G423" s="67"/>
      <c r="H423" s="46">
        <f t="shared" si="108"/>
        <v>0</v>
      </c>
      <c r="I423" s="69"/>
      <c r="J423" s="67"/>
      <c r="K423" s="67"/>
      <c r="L423" s="46">
        <f t="shared" si="109"/>
        <v>0</v>
      </c>
    </row>
    <row r="424" spans="2:12">
      <c r="B424" s="13">
        <v>4200</v>
      </c>
      <c r="C424" s="200" t="s">
        <v>3</v>
      </c>
      <c r="D424" s="200"/>
      <c r="E424" s="69"/>
      <c r="F424" s="67"/>
      <c r="G424" s="67"/>
      <c r="H424" s="46">
        <f t="shared" si="108"/>
        <v>0</v>
      </c>
      <c r="I424" s="69"/>
      <c r="J424" s="67"/>
      <c r="K424" s="67"/>
      <c r="L424" s="46">
        <f t="shared" si="109"/>
        <v>0</v>
      </c>
    </row>
    <row r="425" spans="2:12">
      <c r="B425" s="6"/>
      <c r="C425" s="2">
        <v>4214</v>
      </c>
      <c r="D425" s="1" t="s">
        <v>190</v>
      </c>
      <c r="E425" s="69"/>
      <c r="F425" s="67"/>
      <c r="G425" s="67"/>
      <c r="H425" s="46">
        <f t="shared" si="108"/>
        <v>0</v>
      </c>
      <c r="I425" s="69"/>
      <c r="J425" s="67"/>
      <c r="K425" s="67"/>
      <c r="L425" s="46">
        <f t="shared" si="109"/>
        <v>0</v>
      </c>
    </row>
    <row r="426" spans="2:12" ht="15" customHeight="1">
      <c r="B426" s="13">
        <v>4300</v>
      </c>
      <c r="C426" s="199" t="s">
        <v>4</v>
      </c>
      <c r="D426" s="199"/>
      <c r="E426" s="69"/>
      <c r="F426" s="67"/>
      <c r="G426" s="67"/>
      <c r="H426" s="46">
        <f t="shared" si="108"/>
        <v>0</v>
      </c>
      <c r="I426" s="69"/>
      <c r="J426" s="67"/>
      <c r="K426" s="67"/>
      <c r="L426" s="46">
        <f t="shared" si="109"/>
        <v>0</v>
      </c>
    </row>
    <row r="427" spans="2:12">
      <c r="B427" s="13">
        <v>4500</v>
      </c>
      <c r="C427" s="200" t="s">
        <v>5</v>
      </c>
      <c r="D427" s="200"/>
      <c r="E427" s="69"/>
      <c r="F427" s="67"/>
      <c r="G427" s="67"/>
      <c r="H427" s="46">
        <f t="shared" si="108"/>
        <v>0</v>
      </c>
      <c r="I427" s="69"/>
      <c r="J427" s="67"/>
      <c r="K427" s="67"/>
      <c r="L427" s="46">
        <f t="shared" si="109"/>
        <v>0</v>
      </c>
    </row>
    <row r="428" spans="2:12">
      <c r="B428" s="13">
        <v>4600</v>
      </c>
      <c r="C428" s="689" t="s">
        <v>6</v>
      </c>
      <c r="D428" s="689"/>
      <c r="E428" s="69"/>
      <c r="F428" s="67"/>
      <c r="G428" s="67"/>
      <c r="H428" s="46">
        <f t="shared" si="108"/>
        <v>0</v>
      </c>
      <c r="I428" s="69"/>
      <c r="J428" s="67"/>
      <c r="K428" s="67"/>
      <c r="L428" s="46">
        <f t="shared" si="109"/>
        <v>0</v>
      </c>
    </row>
    <row r="429" spans="2:12" ht="12" customHeight="1">
      <c r="B429" s="152" t="s">
        <v>236</v>
      </c>
      <c r="C429" s="201" t="s">
        <v>12</v>
      </c>
      <c r="D429" s="201"/>
      <c r="E429" s="69">
        <v>1200</v>
      </c>
      <c r="F429" s="67"/>
      <c r="G429" s="67"/>
      <c r="H429" s="46">
        <f t="shared" si="108"/>
        <v>1200</v>
      </c>
      <c r="I429" s="69">
        <v>1198</v>
      </c>
      <c r="J429" s="67"/>
      <c r="K429" s="67"/>
      <c r="L429" s="46">
        <f t="shared" si="109"/>
        <v>1198</v>
      </c>
    </row>
    <row r="430" spans="2:12" ht="12.75" thickBot="1">
      <c r="B430" s="17">
        <v>98</v>
      </c>
      <c r="C430" s="197" t="s">
        <v>7</v>
      </c>
      <c r="D430" s="200"/>
      <c r="E430" s="129"/>
      <c r="F430" s="130"/>
      <c r="G430" s="130"/>
      <c r="H430" s="46">
        <f t="shared" si="108"/>
        <v>0</v>
      </c>
      <c r="I430" s="129"/>
      <c r="J430" s="130"/>
      <c r="K430" s="130"/>
      <c r="L430" s="46">
        <f t="shared" si="109"/>
        <v>0</v>
      </c>
    </row>
    <row r="431" spans="2:12" ht="12.75" thickBot="1">
      <c r="B431" s="7"/>
      <c r="C431" s="8"/>
      <c r="D431" s="9" t="s">
        <v>68</v>
      </c>
      <c r="E431" s="119">
        <f>SUM(E420+E421+E422+E423+E424+E426+E427+E428+E429+E430)</f>
        <v>374441</v>
      </c>
      <c r="F431" s="120">
        <f t="shared" ref="F431:H431" si="110">SUM(F420+F421+F422+F423+F424+F426+F427+F428+F429+F430)</f>
        <v>0</v>
      </c>
      <c r="G431" s="120">
        <f t="shared" si="110"/>
        <v>0</v>
      </c>
      <c r="H431" s="121">
        <f t="shared" si="110"/>
        <v>374441</v>
      </c>
      <c r="I431" s="119">
        <f>SUM(I420+I421+I422+I423+I424+I426+I427+I428+I429+I430)</f>
        <v>314811</v>
      </c>
      <c r="J431" s="120">
        <f t="shared" ref="J431:L431" si="111">SUM(J420+J421+J422+J423+J424+J426+J427+J428+J429+J430)</f>
        <v>0</v>
      </c>
      <c r="K431" s="120">
        <f t="shared" si="111"/>
        <v>0</v>
      </c>
      <c r="L431" s="121">
        <f t="shared" si="111"/>
        <v>314811</v>
      </c>
    </row>
    <row r="432" spans="2:12" ht="12.75" thickBot="1">
      <c r="B432" s="56"/>
      <c r="C432" s="201"/>
      <c r="D432" s="201"/>
      <c r="E432" s="21"/>
      <c r="F432" s="21"/>
      <c r="G432" s="21"/>
      <c r="H432" s="21"/>
      <c r="I432" s="21"/>
      <c r="J432" s="21"/>
      <c r="K432" s="21"/>
      <c r="L432" s="21"/>
    </row>
    <row r="433" spans="2:12" ht="35.25" customHeight="1" thickBot="1">
      <c r="B433" s="3"/>
      <c r="C433" s="107" t="s">
        <v>1</v>
      </c>
      <c r="D433" s="3" t="s">
        <v>14</v>
      </c>
      <c r="E433" s="122" t="s">
        <v>71</v>
      </c>
      <c r="F433" s="123" t="s">
        <v>72</v>
      </c>
      <c r="G433" s="123" t="s">
        <v>70</v>
      </c>
      <c r="H433" s="124" t="s">
        <v>13</v>
      </c>
      <c r="I433" s="122" t="s">
        <v>71</v>
      </c>
      <c r="J433" s="123" t="s">
        <v>72</v>
      </c>
      <c r="K433" s="123" t="s">
        <v>70</v>
      </c>
      <c r="L433" s="124" t="s">
        <v>13</v>
      </c>
    </row>
    <row r="434" spans="2:12" ht="12.75" thickBot="1">
      <c r="B434" s="44" t="s">
        <v>15</v>
      </c>
      <c r="C434" s="4">
        <v>562</v>
      </c>
      <c r="D434" s="5" t="s">
        <v>290</v>
      </c>
      <c r="E434" s="125"/>
      <c r="F434" s="126"/>
      <c r="G434" s="126"/>
      <c r="H434" s="127"/>
      <c r="I434" s="125"/>
      <c r="J434" s="126"/>
      <c r="K434" s="126"/>
      <c r="L434" s="127"/>
    </row>
    <row r="435" spans="2:12" ht="12" customHeight="1">
      <c r="B435" s="12" t="s">
        <v>10</v>
      </c>
      <c r="C435" s="690" t="s">
        <v>16</v>
      </c>
      <c r="D435" s="690"/>
      <c r="E435" s="128">
        <v>2871214</v>
      </c>
      <c r="F435" s="66"/>
      <c r="G435" s="66"/>
      <c r="H435" s="46">
        <f>SUM(E435:G435)</f>
        <v>2871214</v>
      </c>
      <c r="I435" s="128">
        <v>2859603</v>
      </c>
      <c r="J435" s="66"/>
      <c r="K435" s="66"/>
      <c r="L435" s="46">
        <f>SUM(I435:K435)</f>
        <v>2859603</v>
      </c>
    </row>
    <row r="436" spans="2:12">
      <c r="B436" s="13">
        <v>1000</v>
      </c>
      <c r="C436" s="198" t="s">
        <v>2</v>
      </c>
      <c r="D436" s="198"/>
      <c r="E436" s="69">
        <v>52370</v>
      </c>
      <c r="F436" s="67"/>
      <c r="G436" s="67"/>
      <c r="H436" s="46">
        <f t="shared" ref="H436:H445" si="112">SUM(E436:G436)</f>
        <v>52370</v>
      </c>
      <c r="I436" s="69">
        <v>5628</v>
      </c>
      <c r="J436" s="67"/>
      <c r="K436" s="67"/>
      <c r="L436" s="46">
        <f t="shared" ref="L436:L445" si="113">SUM(I436:K436)</f>
        <v>5628</v>
      </c>
    </row>
    <row r="437" spans="2:12">
      <c r="B437" s="14" t="s">
        <v>187</v>
      </c>
      <c r="C437" s="198" t="s">
        <v>188</v>
      </c>
      <c r="D437" s="198"/>
      <c r="E437" s="69"/>
      <c r="F437" s="67"/>
      <c r="G437" s="67"/>
      <c r="H437" s="46">
        <f t="shared" si="112"/>
        <v>0</v>
      </c>
      <c r="I437" s="69"/>
      <c r="J437" s="67"/>
      <c r="K437" s="67"/>
      <c r="L437" s="46">
        <f t="shared" si="113"/>
        <v>0</v>
      </c>
    </row>
    <row r="438" spans="2:12">
      <c r="B438" s="15" t="s">
        <v>28</v>
      </c>
      <c r="C438" s="200" t="s">
        <v>189</v>
      </c>
      <c r="D438" s="200"/>
      <c r="E438" s="69"/>
      <c r="F438" s="67"/>
      <c r="G438" s="67"/>
      <c r="H438" s="46">
        <f t="shared" si="112"/>
        <v>0</v>
      </c>
      <c r="I438" s="69"/>
      <c r="J438" s="67"/>
      <c r="K438" s="67"/>
      <c r="L438" s="46">
        <f t="shared" si="113"/>
        <v>0</v>
      </c>
    </row>
    <row r="439" spans="2:12">
      <c r="B439" s="13">
        <v>4200</v>
      </c>
      <c r="C439" s="200" t="s">
        <v>3</v>
      </c>
      <c r="D439" s="200"/>
      <c r="E439" s="69"/>
      <c r="F439" s="67"/>
      <c r="G439" s="67"/>
      <c r="H439" s="46">
        <f t="shared" si="112"/>
        <v>0</v>
      </c>
      <c r="I439" s="69"/>
      <c r="J439" s="67"/>
      <c r="K439" s="67"/>
      <c r="L439" s="46">
        <f t="shared" si="113"/>
        <v>0</v>
      </c>
    </row>
    <row r="440" spans="2:12">
      <c r="B440" s="6"/>
      <c r="C440" s="2">
        <v>4214</v>
      </c>
      <c r="D440" s="1" t="s">
        <v>190</v>
      </c>
      <c r="E440" s="69"/>
      <c r="F440" s="67"/>
      <c r="G440" s="67"/>
      <c r="H440" s="46">
        <f t="shared" si="112"/>
        <v>0</v>
      </c>
      <c r="I440" s="69"/>
      <c r="J440" s="67"/>
      <c r="K440" s="67"/>
      <c r="L440" s="46">
        <f t="shared" si="113"/>
        <v>0</v>
      </c>
    </row>
    <row r="441" spans="2:12">
      <c r="B441" s="13">
        <v>4300</v>
      </c>
      <c r="C441" s="199" t="s">
        <v>4</v>
      </c>
      <c r="D441" s="199"/>
      <c r="E441" s="69"/>
      <c r="F441" s="67"/>
      <c r="G441" s="67"/>
      <c r="H441" s="46">
        <f t="shared" si="112"/>
        <v>0</v>
      </c>
      <c r="I441" s="69"/>
      <c r="J441" s="67"/>
      <c r="K441" s="67"/>
      <c r="L441" s="46">
        <f t="shared" si="113"/>
        <v>0</v>
      </c>
    </row>
    <row r="442" spans="2:12">
      <c r="B442" s="13">
        <v>4500</v>
      </c>
      <c r="C442" s="200" t="s">
        <v>5</v>
      </c>
      <c r="D442" s="200"/>
      <c r="E442" s="69"/>
      <c r="F442" s="67"/>
      <c r="G442" s="67"/>
      <c r="H442" s="46">
        <f t="shared" si="112"/>
        <v>0</v>
      </c>
      <c r="I442" s="69"/>
      <c r="J442" s="67"/>
      <c r="K442" s="67"/>
      <c r="L442" s="46">
        <f t="shared" si="113"/>
        <v>0</v>
      </c>
    </row>
    <row r="443" spans="2:12" ht="12" customHeight="1">
      <c r="B443" s="13">
        <v>4600</v>
      </c>
      <c r="C443" s="689" t="s">
        <v>6</v>
      </c>
      <c r="D443" s="689"/>
      <c r="E443" s="69"/>
      <c r="F443" s="67"/>
      <c r="G443" s="67"/>
      <c r="H443" s="46">
        <f t="shared" si="112"/>
        <v>0</v>
      </c>
      <c r="I443" s="69"/>
      <c r="J443" s="67"/>
      <c r="K443" s="67"/>
      <c r="L443" s="46">
        <f t="shared" si="113"/>
        <v>0</v>
      </c>
    </row>
    <row r="444" spans="2:12">
      <c r="B444" s="152" t="s">
        <v>236</v>
      </c>
      <c r="C444" s="201" t="s">
        <v>12</v>
      </c>
      <c r="D444" s="201"/>
      <c r="E444" s="69"/>
      <c r="F444" s="67"/>
      <c r="G444" s="67"/>
      <c r="H444" s="46">
        <f t="shared" si="112"/>
        <v>0</v>
      </c>
      <c r="I444" s="69"/>
      <c r="J444" s="67"/>
      <c r="K444" s="67"/>
      <c r="L444" s="46">
        <f t="shared" si="113"/>
        <v>0</v>
      </c>
    </row>
    <row r="445" spans="2:12" ht="12.75" thickBot="1">
      <c r="B445" s="17">
        <v>98</v>
      </c>
      <c r="C445" s="197" t="s">
        <v>7</v>
      </c>
      <c r="D445" s="200"/>
      <c r="E445" s="129"/>
      <c r="F445" s="130"/>
      <c r="G445" s="130"/>
      <c r="H445" s="46">
        <f t="shared" si="112"/>
        <v>0</v>
      </c>
      <c r="I445" s="129"/>
      <c r="J445" s="130"/>
      <c r="K445" s="130"/>
      <c r="L445" s="46">
        <f t="shared" si="113"/>
        <v>0</v>
      </c>
    </row>
    <row r="446" spans="2:12" ht="12.75" thickBot="1">
      <c r="B446" s="7"/>
      <c r="C446" s="8"/>
      <c r="D446" s="9" t="s">
        <v>68</v>
      </c>
      <c r="E446" s="119">
        <f>SUM(E435+E436+E437+E438+E439+E441+E442+E443+E444+E445)</f>
        <v>2923584</v>
      </c>
      <c r="F446" s="120">
        <f t="shared" ref="F446:H446" si="114">SUM(F435+F436+F437+F438+F439+F441+F442+F443+F444+F445)</f>
        <v>0</v>
      </c>
      <c r="G446" s="120">
        <f t="shared" si="114"/>
        <v>0</v>
      </c>
      <c r="H446" s="121">
        <f t="shared" si="114"/>
        <v>2923584</v>
      </c>
      <c r="I446" s="119">
        <f>SUM(I435+I436+I437+I438+I439+I441+I442+I443+I444+I445)</f>
        <v>2865231</v>
      </c>
      <c r="J446" s="120">
        <f t="shared" ref="J446:L446" si="115">SUM(J435+J436+J437+J438+J439+J441+J442+J443+J444+J445)</f>
        <v>0</v>
      </c>
      <c r="K446" s="120">
        <f t="shared" si="115"/>
        <v>0</v>
      </c>
      <c r="L446" s="121">
        <f t="shared" si="115"/>
        <v>2865231</v>
      </c>
    </row>
    <row r="447" spans="2:12">
      <c r="B447" s="56"/>
      <c r="C447" s="201"/>
      <c r="D447" s="201"/>
      <c r="E447" s="21"/>
      <c r="F447" s="21"/>
      <c r="G447" s="21"/>
      <c r="H447" s="21"/>
      <c r="I447" s="21"/>
      <c r="J447" s="21"/>
      <c r="K447" s="21"/>
      <c r="L447" s="21"/>
    </row>
    <row r="448" spans="2:12" ht="12.75" thickBot="1">
      <c r="B448" s="56"/>
      <c r="C448" s="201"/>
      <c r="D448" s="201"/>
      <c r="E448" s="21"/>
      <c r="F448" s="21"/>
      <c r="G448" s="21"/>
      <c r="H448" s="21"/>
      <c r="I448" s="21"/>
      <c r="J448" s="21"/>
      <c r="K448" s="21"/>
      <c r="L448" s="21"/>
    </row>
    <row r="449" spans="2:12" ht="37.5" customHeight="1" thickBot="1">
      <c r="B449" s="3"/>
      <c r="C449" s="107" t="s">
        <v>1</v>
      </c>
      <c r="D449" s="3" t="s">
        <v>14</v>
      </c>
      <c r="E449" s="122" t="s">
        <v>71</v>
      </c>
      <c r="F449" s="123" t="s">
        <v>72</v>
      </c>
      <c r="G449" s="123" t="s">
        <v>70</v>
      </c>
      <c r="H449" s="124" t="s">
        <v>13</v>
      </c>
      <c r="I449" s="122" t="s">
        <v>71</v>
      </c>
      <c r="J449" s="123" t="s">
        <v>72</v>
      </c>
      <c r="K449" s="123" t="s">
        <v>70</v>
      </c>
      <c r="L449" s="124" t="s">
        <v>13</v>
      </c>
    </row>
    <row r="450" spans="2:12" ht="12" customHeight="1" thickBot="1">
      <c r="B450" s="44" t="s">
        <v>15</v>
      </c>
      <c r="C450" s="4">
        <v>589</v>
      </c>
      <c r="D450" s="5" t="s">
        <v>37</v>
      </c>
      <c r="E450" s="125"/>
      <c r="F450" s="126"/>
      <c r="G450" s="126"/>
      <c r="H450" s="127"/>
      <c r="I450" s="125"/>
      <c r="J450" s="126"/>
      <c r="K450" s="126"/>
      <c r="L450" s="127"/>
    </row>
    <row r="451" spans="2:12" ht="21" customHeight="1">
      <c r="B451" s="12" t="s">
        <v>10</v>
      </c>
      <c r="C451" s="690" t="s">
        <v>16</v>
      </c>
      <c r="D451" s="699"/>
      <c r="E451" s="128"/>
      <c r="F451" s="66"/>
      <c r="G451" s="66"/>
      <c r="H451" s="46">
        <f>SUM(E451:G451)</f>
        <v>0</v>
      </c>
      <c r="I451" s="128"/>
      <c r="J451" s="66"/>
      <c r="K451" s="66"/>
      <c r="L451" s="46">
        <f>SUM(I451:K451)</f>
        <v>0</v>
      </c>
    </row>
    <row r="452" spans="2:12">
      <c r="B452" s="13">
        <v>1000</v>
      </c>
      <c r="C452" s="198" t="s">
        <v>2</v>
      </c>
      <c r="D452" s="198"/>
      <c r="E452" s="69"/>
      <c r="F452" s="67"/>
      <c r="G452" s="67"/>
      <c r="H452" s="46">
        <f t="shared" ref="H452:H461" si="116">SUM(E452:G452)</f>
        <v>0</v>
      </c>
      <c r="I452" s="69"/>
      <c r="J452" s="67"/>
      <c r="K452" s="67"/>
      <c r="L452" s="46">
        <f t="shared" ref="L452:L461" si="117">SUM(I452:K452)</f>
        <v>0</v>
      </c>
    </row>
    <row r="453" spans="2:12" ht="12" customHeight="1">
      <c r="B453" s="14" t="s">
        <v>187</v>
      </c>
      <c r="C453" s="198" t="s">
        <v>188</v>
      </c>
      <c r="D453" s="198"/>
      <c r="E453" s="69"/>
      <c r="F453" s="67"/>
      <c r="G453" s="67"/>
      <c r="H453" s="46">
        <f t="shared" si="116"/>
        <v>0</v>
      </c>
      <c r="I453" s="69"/>
      <c r="J453" s="67"/>
      <c r="K453" s="67"/>
      <c r="L453" s="46">
        <f t="shared" si="117"/>
        <v>0</v>
      </c>
    </row>
    <row r="454" spans="2:12">
      <c r="B454" s="15" t="s">
        <v>28</v>
      </c>
      <c r="C454" s="200" t="s">
        <v>189</v>
      </c>
      <c r="D454" s="200"/>
      <c r="E454" s="69"/>
      <c r="F454" s="67"/>
      <c r="G454" s="67"/>
      <c r="H454" s="46">
        <f t="shared" si="116"/>
        <v>0</v>
      </c>
      <c r="I454" s="69"/>
      <c r="J454" s="67"/>
      <c r="K454" s="67"/>
      <c r="L454" s="46">
        <f t="shared" si="117"/>
        <v>0</v>
      </c>
    </row>
    <row r="455" spans="2:12">
      <c r="B455" s="13">
        <v>4200</v>
      </c>
      <c r="C455" s="84" t="s">
        <v>3</v>
      </c>
      <c r="D455" s="84"/>
      <c r="E455" s="69">
        <v>13060</v>
      </c>
      <c r="F455" s="67"/>
      <c r="G455" s="67"/>
      <c r="H455" s="46">
        <f t="shared" si="116"/>
        <v>13060</v>
      </c>
      <c r="I455" s="69">
        <v>12716</v>
      </c>
      <c r="J455" s="67"/>
      <c r="K455" s="67"/>
      <c r="L455" s="46">
        <f t="shared" si="117"/>
        <v>12716</v>
      </c>
    </row>
    <row r="456" spans="2:12">
      <c r="B456" s="6"/>
      <c r="C456" s="2">
        <v>4214</v>
      </c>
      <c r="D456" s="1" t="s">
        <v>190</v>
      </c>
      <c r="E456" s="69"/>
      <c r="F456" s="67"/>
      <c r="G456" s="67"/>
      <c r="H456" s="46">
        <f t="shared" si="116"/>
        <v>0</v>
      </c>
      <c r="I456" s="69"/>
      <c r="J456" s="67"/>
      <c r="K456" s="67"/>
      <c r="L456" s="46">
        <f t="shared" si="117"/>
        <v>0</v>
      </c>
    </row>
    <row r="457" spans="2:12" ht="12" customHeight="1">
      <c r="B457" s="13">
        <v>4300</v>
      </c>
      <c r="C457" s="199" t="s">
        <v>4</v>
      </c>
      <c r="D457" s="199"/>
      <c r="E457" s="69"/>
      <c r="F457" s="67"/>
      <c r="G457" s="67"/>
      <c r="H457" s="46">
        <f t="shared" si="116"/>
        <v>0</v>
      </c>
      <c r="I457" s="69"/>
      <c r="J457" s="67"/>
      <c r="K457" s="67"/>
      <c r="L457" s="46">
        <f t="shared" si="117"/>
        <v>0</v>
      </c>
    </row>
    <row r="458" spans="2:12" ht="15.75" customHeight="1">
      <c r="B458" s="13">
        <v>4500</v>
      </c>
      <c r="C458" s="200" t="s">
        <v>5</v>
      </c>
      <c r="D458" s="200"/>
      <c r="E458" s="69"/>
      <c r="F458" s="67"/>
      <c r="G458" s="67"/>
      <c r="H458" s="46">
        <f t="shared" si="116"/>
        <v>0</v>
      </c>
      <c r="I458" s="69"/>
      <c r="J458" s="67"/>
      <c r="K458" s="67"/>
      <c r="L458" s="46">
        <f t="shared" si="117"/>
        <v>0</v>
      </c>
    </row>
    <row r="459" spans="2:12" ht="12" customHeight="1">
      <c r="B459" s="13">
        <v>4600</v>
      </c>
      <c r="C459" s="689" t="s">
        <v>6</v>
      </c>
      <c r="D459" s="700"/>
      <c r="E459" s="69"/>
      <c r="F459" s="67"/>
      <c r="G459" s="67"/>
      <c r="H459" s="46">
        <f t="shared" si="116"/>
        <v>0</v>
      </c>
      <c r="I459" s="69"/>
      <c r="J459" s="67"/>
      <c r="K459" s="67"/>
      <c r="L459" s="46">
        <f t="shared" si="117"/>
        <v>0</v>
      </c>
    </row>
    <row r="460" spans="2:12">
      <c r="B460" s="152" t="s">
        <v>236</v>
      </c>
      <c r="C460" s="201" t="s">
        <v>12</v>
      </c>
      <c r="D460" s="201"/>
      <c r="E460" s="69"/>
      <c r="F460" s="67">
        <v>55800</v>
      </c>
      <c r="G460" s="67"/>
      <c r="H460" s="46">
        <f t="shared" si="116"/>
        <v>55800</v>
      </c>
      <c r="I460" s="69"/>
      <c r="J460" s="67">
        <v>55800</v>
      </c>
      <c r="K460" s="67"/>
      <c r="L460" s="46">
        <f t="shared" si="117"/>
        <v>55800</v>
      </c>
    </row>
    <row r="461" spans="2:12" ht="12" customHeight="1" thickBot="1">
      <c r="B461" s="17">
        <v>98</v>
      </c>
      <c r="C461" s="197" t="s">
        <v>7</v>
      </c>
      <c r="D461" s="200"/>
      <c r="E461" s="129"/>
      <c r="F461" s="130"/>
      <c r="G461" s="130"/>
      <c r="H461" s="46">
        <f t="shared" si="116"/>
        <v>0</v>
      </c>
      <c r="I461" s="129"/>
      <c r="J461" s="130"/>
      <c r="K461" s="130"/>
      <c r="L461" s="46">
        <f t="shared" si="117"/>
        <v>0</v>
      </c>
    </row>
    <row r="462" spans="2:12" ht="12.75" thickBot="1">
      <c r="B462" s="7"/>
      <c r="C462" s="8"/>
      <c r="D462" s="9" t="s">
        <v>69</v>
      </c>
      <c r="E462" s="119">
        <f>SUM(E451+E452+E453+E454+E455+E457+E458+E459+E460+E461)</f>
        <v>13060</v>
      </c>
      <c r="F462" s="120">
        <f t="shared" ref="F462:H462" si="118">SUM(F451+F452+F453+F454+F455+F457+F458+F459+F460+F461)</f>
        <v>55800</v>
      </c>
      <c r="G462" s="120">
        <f t="shared" si="118"/>
        <v>0</v>
      </c>
      <c r="H462" s="121">
        <f t="shared" si="118"/>
        <v>68860</v>
      </c>
      <c r="I462" s="119">
        <f>SUM(I451+I452+I453+I454+I455+I457+I458+I459+I460+I461)</f>
        <v>12716</v>
      </c>
      <c r="J462" s="120">
        <f t="shared" ref="J462:L462" si="119">SUM(J451+J452+J453+J454+J455+J457+J458+J459+J460+J461)</f>
        <v>55800</v>
      </c>
      <c r="K462" s="120">
        <f t="shared" si="119"/>
        <v>0</v>
      </c>
      <c r="L462" s="121">
        <f t="shared" si="119"/>
        <v>68516</v>
      </c>
    </row>
    <row r="463" spans="2:12" ht="12.75" thickBot="1">
      <c r="B463" s="691" t="s">
        <v>229</v>
      </c>
      <c r="C463" s="691"/>
      <c r="D463" s="691"/>
      <c r="E463" s="21">
        <f>SUM(E462+E446+E431+E416+E401+E386+E371+E356+E341+E326+E311)</f>
        <v>5904717</v>
      </c>
      <c r="F463" s="21">
        <f t="shared" ref="F463:L463" si="120">SUM(F462+F446+F431+F416+F401+F386+F371+F356+F341+F326+F311)</f>
        <v>559089</v>
      </c>
      <c r="G463" s="21">
        <f t="shared" si="120"/>
        <v>6000</v>
      </c>
      <c r="H463" s="21">
        <f t="shared" si="120"/>
        <v>6469806</v>
      </c>
      <c r="I463" s="21">
        <f t="shared" si="120"/>
        <v>4889782</v>
      </c>
      <c r="J463" s="21">
        <f t="shared" si="120"/>
        <v>510280</v>
      </c>
      <c r="K463" s="21">
        <f t="shared" si="120"/>
        <v>2391</v>
      </c>
      <c r="L463" s="21">
        <f t="shared" si="120"/>
        <v>5402453</v>
      </c>
    </row>
    <row r="464" spans="2:12" ht="24.75" thickBot="1">
      <c r="B464" s="3"/>
      <c r="C464" s="107" t="s">
        <v>1</v>
      </c>
      <c r="D464" s="3" t="s">
        <v>14</v>
      </c>
      <c r="E464" s="122" t="s">
        <v>71</v>
      </c>
      <c r="F464" s="123" t="s">
        <v>72</v>
      </c>
      <c r="G464" s="123" t="s">
        <v>70</v>
      </c>
      <c r="H464" s="124" t="s">
        <v>13</v>
      </c>
      <c r="I464" s="122" t="s">
        <v>71</v>
      </c>
      <c r="J464" s="123" t="s">
        <v>72</v>
      </c>
      <c r="K464" s="123" t="s">
        <v>70</v>
      </c>
      <c r="L464" s="124" t="s">
        <v>13</v>
      </c>
    </row>
    <row r="465" spans="2:12" ht="24.75" thickBot="1">
      <c r="B465" s="44" t="s">
        <v>15</v>
      </c>
      <c r="C465" s="4">
        <v>601</v>
      </c>
      <c r="D465" s="5" t="s">
        <v>291</v>
      </c>
      <c r="E465" s="125"/>
      <c r="F465" s="126"/>
      <c r="G465" s="126"/>
      <c r="H465" s="127"/>
      <c r="I465" s="125"/>
      <c r="J465" s="126"/>
      <c r="K465" s="126"/>
      <c r="L465" s="127"/>
    </row>
    <row r="466" spans="2:12">
      <c r="B466" s="12" t="s">
        <v>10</v>
      </c>
      <c r="C466" s="690" t="s">
        <v>16</v>
      </c>
      <c r="D466" s="699"/>
      <c r="E466" s="128"/>
      <c r="F466" s="66"/>
      <c r="G466" s="66"/>
      <c r="H466" s="46">
        <f>SUM(E466:G466)</f>
        <v>0</v>
      </c>
      <c r="I466" s="128"/>
      <c r="J466" s="66"/>
      <c r="K466" s="66"/>
      <c r="L466" s="46">
        <f>SUM(I466:K466)</f>
        <v>0</v>
      </c>
    </row>
    <row r="467" spans="2:12">
      <c r="B467" s="13">
        <v>1000</v>
      </c>
      <c r="C467" s="198" t="s">
        <v>2</v>
      </c>
      <c r="D467" s="198"/>
      <c r="E467" s="69"/>
      <c r="F467" s="67">
        <v>58</v>
      </c>
      <c r="G467" s="67"/>
      <c r="H467" s="46">
        <f t="shared" ref="H467:H476" si="121">SUM(E467:G467)</f>
        <v>58</v>
      </c>
      <c r="I467" s="69"/>
      <c r="J467" s="67"/>
      <c r="K467" s="67"/>
      <c r="L467" s="46">
        <f t="shared" ref="L467:L476" si="122">SUM(I467:K467)</f>
        <v>0</v>
      </c>
    </row>
    <row r="468" spans="2:12">
      <c r="B468" s="14" t="s">
        <v>187</v>
      </c>
      <c r="C468" s="198" t="s">
        <v>188</v>
      </c>
      <c r="D468" s="198"/>
      <c r="E468" s="69"/>
      <c r="F468" s="67"/>
      <c r="G468" s="67"/>
      <c r="H468" s="46">
        <f t="shared" si="121"/>
        <v>0</v>
      </c>
      <c r="I468" s="69"/>
      <c r="J468" s="67"/>
      <c r="K468" s="67"/>
      <c r="L468" s="46">
        <f t="shared" si="122"/>
        <v>0</v>
      </c>
    </row>
    <row r="469" spans="2:12">
      <c r="B469" s="15" t="s">
        <v>28</v>
      </c>
      <c r="C469" s="200" t="s">
        <v>189</v>
      </c>
      <c r="D469" s="200"/>
      <c r="E469" s="69"/>
      <c r="F469" s="67"/>
      <c r="G469" s="67"/>
      <c r="H469" s="46">
        <f t="shared" si="121"/>
        <v>0</v>
      </c>
      <c r="I469" s="69"/>
      <c r="J469" s="67"/>
      <c r="K469" s="67"/>
      <c r="L469" s="46">
        <f t="shared" si="122"/>
        <v>0</v>
      </c>
    </row>
    <row r="470" spans="2:12">
      <c r="B470" s="13">
        <v>4200</v>
      </c>
      <c r="C470" s="200" t="s">
        <v>3</v>
      </c>
      <c r="D470" s="200"/>
      <c r="E470" s="69"/>
      <c r="F470" s="67"/>
      <c r="G470" s="67"/>
      <c r="H470" s="46">
        <f t="shared" si="121"/>
        <v>0</v>
      </c>
      <c r="I470" s="69"/>
      <c r="J470" s="67"/>
      <c r="K470" s="67"/>
      <c r="L470" s="46">
        <f t="shared" si="122"/>
        <v>0</v>
      </c>
    </row>
    <row r="471" spans="2:12">
      <c r="B471" s="6"/>
      <c r="C471" s="2">
        <v>4214</v>
      </c>
      <c r="D471" s="1" t="s">
        <v>190</v>
      </c>
      <c r="E471" s="69"/>
      <c r="F471" s="67"/>
      <c r="G471" s="67"/>
      <c r="H471" s="46">
        <f t="shared" si="121"/>
        <v>0</v>
      </c>
      <c r="I471" s="69"/>
      <c r="J471" s="67"/>
      <c r="K471" s="67"/>
      <c r="L471" s="46">
        <f t="shared" si="122"/>
        <v>0</v>
      </c>
    </row>
    <row r="472" spans="2:12">
      <c r="B472" s="13">
        <v>4300</v>
      </c>
      <c r="C472" s="199" t="s">
        <v>4</v>
      </c>
      <c r="D472" s="199"/>
      <c r="E472" s="69"/>
      <c r="F472" s="67"/>
      <c r="G472" s="67"/>
      <c r="H472" s="46">
        <f t="shared" si="121"/>
        <v>0</v>
      </c>
      <c r="I472" s="69"/>
      <c r="J472" s="67"/>
      <c r="K472" s="67"/>
      <c r="L472" s="46">
        <f t="shared" si="122"/>
        <v>0</v>
      </c>
    </row>
    <row r="473" spans="2:12">
      <c r="B473" s="13">
        <v>4500</v>
      </c>
      <c r="C473" s="200" t="s">
        <v>5</v>
      </c>
      <c r="D473" s="200"/>
      <c r="E473" s="69"/>
      <c r="F473" s="67"/>
      <c r="G473" s="67"/>
      <c r="H473" s="46">
        <f t="shared" si="121"/>
        <v>0</v>
      </c>
      <c r="I473" s="69"/>
      <c r="J473" s="67"/>
      <c r="K473" s="67"/>
      <c r="L473" s="46">
        <f t="shared" si="122"/>
        <v>0</v>
      </c>
    </row>
    <row r="474" spans="2:12">
      <c r="B474" s="13">
        <v>4600</v>
      </c>
      <c r="C474" s="689" t="s">
        <v>6</v>
      </c>
      <c r="D474" s="700"/>
      <c r="E474" s="69"/>
      <c r="F474" s="67"/>
      <c r="G474" s="67"/>
      <c r="H474" s="46">
        <f t="shared" si="121"/>
        <v>0</v>
      </c>
      <c r="I474" s="69"/>
      <c r="J474" s="67"/>
      <c r="K474" s="67"/>
      <c r="L474" s="46">
        <f t="shared" si="122"/>
        <v>0</v>
      </c>
    </row>
    <row r="475" spans="2:12">
      <c r="B475" s="152" t="s">
        <v>236</v>
      </c>
      <c r="C475" s="201" t="s">
        <v>12</v>
      </c>
      <c r="D475" s="201"/>
      <c r="E475" s="69"/>
      <c r="F475" s="67">
        <v>19238</v>
      </c>
      <c r="G475" s="67"/>
      <c r="H475" s="46">
        <f t="shared" si="121"/>
        <v>19238</v>
      </c>
      <c r="I475" s="69"/>
      <c r="J475" s="67"/>
      <c r="K475" s="67"/>
      <c r="L475" s="46">
        <f t="shared" si="122"/>
        <v>0</v>
      </c>
    </row>
    <row r="476" spans="2:12" ht="12.75" thickBot="1">
      <c r="B476" s="17">
        <v>98</v>
      </c>
      <c r="C476" s="197" t="s">
        <v>7</v>
      </c>
      <c r="D476" s="200"/>
      <c r="E476" s="129"/>
      <c r="F476" s="130"/>
      <c r="G476" s="130"/>
      <c r="H476" s="46">
        <f t="shared" si="121"/>
        <v>0</v>
      </c>
      <c r="I476" s="129"/>
      <c r="J476" s="130"/>
      <c r="K476" s="130"/>
      <c r="L476" s="46">
        <f t="shared" si="122"/>
        <v>0</v>
      </c>
    </row>
    <row r="477" spans="2:12" ht="12.75" thickBot="1">
      <c r="B477" s="7"/>
      <c r="C477" s="8"/>
      <c r="D477" s="9" t="s">
        <v>69</v>
      </c>
      <c r="E477" s="119">
        <f>SUM(E466+E467+E468+E469+E470+E472+E473+E474+E475+E476)</f>
        <v>0</v>
      </c>
      <c r="F477" s="120">
        <f t="shared" ref="F477:H477" si="123">SUM(F466+F467+F468+F469+F470+F472+F473+F474+F475+F476)</f>
        <v>19296</v>
      </c>
      <c r="G477" s="120">
        <f t="shared" si="123"/>
        <v>0</v>
      </c>
      <c r="H477" s="121">
        <f t="shared" si="123"/>
        <v>19296</v>
      </c>
      <c r="I477" s="119">
        <f>SUM(I466+I467+I468+I469+I470+I472+I473+I474+I475+I476)</f>
        <v>0</v>
      </c>
      <c r="J477" s="120">
        <f t="shared" ref="J477:L477" si="124">SUM(J466+J467+J468+J469+J470+J472+J473+J474+J475+J476)</f>
        <v>0</v>
      </c>
      <c r="K477" s="120">
        <f t="shared" si="124"/>
        <v>0</v>
      </c>
      <c r="L477" s="121">
        <f t="shared" si="124"/>
        <v>0</v>
      </c>
    </row>
    <row r="478" spans="2:12" ht="12.75" thickBot="1">
      <c r="B478" s="57"/>
      <c r="C478" s="58"/>
      <c r="D478" s="59"/>
      <c r="E478" s="81"/>
      <c r="F478" s="81"/>
      <c r="G478" s="81"/>
      <c r="H478" s="81"/>
      <c r="I478" s="81"/>
      <c r="J478" s="81"/>
      <c r="K478" s="81"/>
      <c r="L478" s="81"/>
    </row>
    <row r="479" spans="2:12" ht="35.25" customHeight="1" thickBot="1">
      <c r="B479" s="3"/>
      <c r="C479" s="107" t="s">
        <v>1</v>
      </c>
      <c r="D479" s="3" t="s">
        <v>14</v>
      </c>
      <c r="E479" s="122" t="s">
        <v>71</v>
      </c>
      <c r="F479" s="123" t="s">
        <v>72</v>
      </c>
      <c r="G479" s="123" t="s">
        <v>70</v>
      </c>
      <c r="H479" s="124" t="s">
        <v>13</v>
      </c>
      <c r="I479" s="122" t="s">
        <v>71</v>
      </c>
      <c r="J479" s="123" t="s">
        <v>72</v>
      </c>
      <c r="K479" s="123" t="s">
        <v>70</v>
      </c>
      <c r="L479" s="124" t="s">
        <v>13</v>
      </c>
    </row>
    <row r="480" spans="2:12" ht="19.5" customHeight="1" thickBot="1">
      <c r="B480" s="44" t="s">
        <v>15</v>
      </c>
      <c r="C480" s="4">
        <v>603</v>
      </c>
      <c r="D480" s="5" t="s">
        <v>39</v>
      </c>
      <c r="E480" s="125"/>
      <c r="F480" s="126"/>
      <c r="G480" s="126"/>
      <c r="H480" s="127"/>
      <c r="I480" s="125"/>
      <c r="J480" s="126"/>
      <c r="K480" s="126"/>
      <c r="L480" s="127"/>
    </row>
    <row r="481" spans="2:12" ht="12" customHeight="1">
      <c r="B481" s="12" t="s">
        <v>10</v>
      </c>
      <c r="C481" s="690" t="s">
        <v>16</v>
      </c>
      <c r="D481" s="699"/>
      <c r="E481" s="128"/>
      <c r="F481" s="66">
        <v>5354</v>
      </c>
      <c r="G481" s="66"/>
      <c r="H481" s="46">
        <f>SUM(E481:G481)</f>
        <v>5354</v>
      </c>
      <c r="I481" s="128"/>
      <c r="J481" s="66">
        <v>4995</v>
      </c>
      <c r="K481" s="66"/>
      <c r="L481" s="46">
        <f>SUM(I481:K481)</f>
        <v>4995</v>
      </c>
    </row>
    <row r="482" spans="2:12" ht="12" customHeight="1">
      <c r="B482" s="13">
        <v>1000</v>
      </c>
      <c r="C482" s="198" t="s">
        <v>2</v>
      </c>
      <c r="D482" s="198"/>
      <c r="E482" s="69"/>
      <c r="F482" s="67">
        <v>52145</v>
      </c>
      <c r="G482" s="67"/>
      <c r="H482" s="46">
        <f t="shared" ref="H482:H491" si="125">SUM(E482:G482)</f>
        <v>52145</v>
      </c>
      <c r="I482" s="69"/>
      <c r="J482" s="67">
        <v>52113</v>
      </c>
      <c r="K482" s="67"/>
      <c r="L482" s="46">
        <f t="shared" ref="L482:L491" si="126">SUM(I482:K482)</f>
        <v>52113</v>
      </c>
    </row>
    <row r="483" spans="2:12">
      <c r="B483" s="14" t="s">
        <v>187</v>
      </c>
      <c r="C483" s="198" t="s">
        <v>188</v>
      </c>
      <c r="D483" s="198"/>
      <c r="E483" s="69"/>
      <c r="F483" s="67">
        <v>6226</v>
      </c>
      <c r="G483" s="67"/>
      <c r="H483" s="46">
        <f t="shared" si="125"/>
        <v>6226</v>
      </c>
      <c r="I483" s="69"/>
      <c r="J483" s="67">
        <v>6226</v>
      </c>
      <c r="K483" s="67"/>
      <c r="L483" s="46">
        <f t="shared" si="126"/>
        <v>6226</v>
      </c>
    </row>
    <row r="484" spans="2:12">
      <c r="B484" s="15" t="s">
        <v>28</v>
      </c>
      <c r="C484" s="200" t="s">
        <v>189</v>
      </c>
      <c r="D484" s="200"/>
      <c r="E484" s="69"/>
      <c r="F484" s="67"/>
      <c r="G484" s="67"/>
      <c r="H484" s="46">
        <f t="shared" si="125"/>
        <v>0</v>
      </c>
      <c r="I484" s="69"/>
      <c r="J484" s="67"/>
      <c r="K484" s="67"/>
      <c r="L484" s="46">
        <f t="shared" si="126"/>
        <v>0</v>
      </c>
    </row>
    <row r="485" spans="2:12">
      <c r="B485" s="13">
        <v>4200</v>
      </c>
      <c r="C485" s="200" t="s">
        <v>3</v>
      </c>
      <c r="D485" s="200"/>
      <c r="E485" s="69"/>
      <c r="F485" s="67"/>
      <c r="G485" s="67"/>
      <c r="H485" s="46">
        <f t="shared" si="125"/>
        <v>0</v>
      </c>
      <c r="I485" s="69"/>
      <c r="J485" s="67"/>
      <c r="K485" s="67"/>
      <c r="L485" s="46">
        <f t="shared" si="126"/>
        <v>0</v>
      </c>
    </row>
    <row r="486" spans="2:12">
      <c r="B486" s="6"/>
      <c r="C486" s="2">
        <v>4214</v>
      </c>
      <c r="D486" s="1" t="s">
        <v>190</v>
      </c>
      <c r="E486" s="69"/>
      <c r="F486" s="67"/>
      <c r="G486" s="67"/>
      <c r="H486" s="46">
        <f t="shared" si="125"/>
        <v>0</v>
      </c>
      <c r="I486" s="69"/>
      <c r="J486" s="67"/>
      <c r="K486" s="67"/>
      <c r="L486" s="46">
        <f t="shared" si="126"/>
        <v>0</v>
      </c>
    </row>
    <row r="487" spans="2:12" ht="19.5" customHeight="1">
      <c r="B487" s="13">
        <v>4300</v>
      </c>
      <c r="C487" s="199" t="s">
        <v>4</v>
      </c>
      <c r="D487" s="199"/>
      <c r="E487" s="69"/>
      <c r="F487" s="67"/>
      <c r="G487" s="67"/>
      <c r="H487" s="46">
        <f t="shared" si="125"/>
        <v>0</v>
      </c>
      <c r="I487" s="69"/>
      <c r="J487" s="67"/>
      <c r="K487" s="67"/>
      <c r="L487" s="46">
        <f t="shared" si="126"/>
        <v>0</v>
      </c>
    </row>
    <row r="488" spans="2:12">
      <c r="B488" s="13">
        <v>4500</v>
      </c>
      <c r="C488" s="200" t="s">
        <v>5</v>
      </c>
      <c r="D488" s="200"/>
      <c r="E488" s="69"/>
      <c r="F488" s="67"/>
      <c r="G488" s="67"/>
      <c r="H488" s="46">
        <f t="shared" si="125"/>
        <v>0</v>
      </c>
      <c r="I488" s="69"/>
      <c r="J488" s="67"/>
      <c r="K488" s="67"/>
      <c r="L488" s="46">
        <f t="shared" si="126"/>
        <v>0</v>
      </c>
    </row>
    <row r="489" spans="2:12" ht="12" customHeight="1">
      <c r="B489" s="13">
        <v>4600</v>
      </c>
      <c r="C489" s="689" t="s">
        <v>6</v>
      </c>
      <c r="D489" s="700"/>
      <c r="E489" s="69"/>
      <c r="F489" s="67"/>
      <c r="G489" s="67"/>
      <c r="H489" s="46">
        <f t="shared" si="125"/>
        <v>0</v>
      </c>
      <c r="I489" s="69"/>
      <c r="J489" s="67"/>
      <c r="K489" s="67"/>
      <c r="L489" s="46">
        <f t="shared" si="126"/>
        <v>0</v>
      </c>
    </row>
    <row r="490" spans="2:12" ht="12" customHeight="1">
      <c r="B490" s="152" t="s">
        <v>236</v>
      </c>
      <c r="C490" s="201" t="s">
        <v>12</v>
      </c>
      <c r="D490" s="201"/>
      <c r="E490" s="69"/>
      <c r="F490" s="67">
        <v>7615654</v>
      </c>
      <c r="G490" s="67"/>
      <c r="H490" s="46">
        <f t="shared" si="125"/>
        <v>7615654</v>
      </c>
      <c r="I490" s="69"/>
      <c r="J490" s="67">
        <v>6563624</v>
      </c>
      <c r="K490" s="67"/>
      <c r="L490" s="46">
        <f t="shared" si="126"/>
        <v>6563624</v>
      </c>
    </row>
    <row r="491" spans="2:12" ht="12.75" thickBot="1">
      <c r="B491" s="17">
        <v>98</v>
      </c>
      <c r="C491" s="197" t="s">
        <v>7</v>
      </c>
      <c r="D491" s="200"/>
      <c r="E491" s="129"/>
      <c r="F491" s="130"/>
      <c r="G491" s="130"/>
      <c r="H491" s="46">
        <f t="shared" si="125"/>
        <v>0</v>
      </c>
      <c r="I491" s="129"/>
      <c r="J491" s="130"/>
      <c r="K491" s="130"/>
      <c r="L491" s="46">
        <f t="shared" si="126"/>
        <v>0</v>
      </c>
    </row>
    <row r="492" spans="2:12" ht="12.75" thickBot="1">
      <c r="B492" s="7"/>
      <c r="C492" s="8"/>
      <c r="D492" s="9" t="s">
        <v>69</v>
      </c>
      <c r="E492" s="119">
        <f>SUM(E481+E482+E483+E484+E485+E487+E488+E489+E490+E491)</f>
        <v>0</v>
      </c>
      <c r="F492" s="120">
        <f t="shared" ref="F492:H492" si="127">SUM(F481+F482+F483+F484+F485+F487+F488+F489+F490+F491)</f>
        <v>7679379</v>
      </c>
      <c r="G492" s="120">
        <f t="shared" si="127"/>
        <v>0</v>
      </c>
      <c r="H492" s="121">
        <f t="shared" si="127"/>
        <v>7679379</v>
      </c>
      <c r="I492" s="119">
        <f>SUM(I481+I482+I483+I484+I485+I487+I488+I489+I490+I491)</f>
        <v>0</v>
      </c>
      <c r="J492" s="120">
        <f t="shared" ref="J492:L492" si="128">SUM(J481+J482+J483+J484+J485+J487+J488+J489+J490+J491)</f>
        <v>6626958</v>
      </c>
      <c r="K492" s="120">
        <f t="shared" si="128"/>
        <v>0</v>
      </c>
      <c r="L492" s="121">
        <f t="shared" si="128"/>
        <v>6626958</v>
      </c>
    </row>
    <row r="493" spans="2:12" ht="12.75" thickBot="1">
      <c r="B493" s="60"/>
      <c r="C493" s="53"/>
      <c r="D493" s="60"/>
      <c r="E493" s="142"/>
      <c r="F493" s="142"/>
      <c r="G493" s="142"/>
      <c r="H493" s="142"/>
      <c r="I493" s="142"/>
      <c r="J493" s="142"/>
      <c r="K493" s="142"/>
      <c r="L493" s="142"/>
    </row>
    <row r="494" spans="2:12" ht="38.25" customHeight="1" thickBot="1">
      <c r="B494" s="3"/>
      <c r="C494" s="107" t="s">
        <v>1</v>
      </c>
      <c r="D494" s="3" t="s">
        <v>14</v>
      </c>
      <c r="E494" s="122" t="s">
        <v>71</v>
      </c>
      <c r="F494" s="123" t="s">
        <v>72</v>
      </c>
      <c r="G494" s="123" t="s">
        <v>70</v>
      </c>
      <c r="H494" s="124" t="s">
        <v>13</v>
      </c>
      <c r="I494" s="122" t="s">
        <v>71</v>
      </c>
      <c r="J494" s="123" t="s">
        <v>72</v>
      </c>
      <c r="K494" s="123" t="s">
        <v>70</v>
      </c>
      <c r="L494" s="124" t="s">
        <v>13</v>
      </c>
    </row>
    <row r="495" spans="2:12" ht="13.5" customHeight="1" thickBot="1">
      <c r="B495" s="44" t="s">
        <v>15</v>
      </c>
      <c r="C495" s="4">
        <v>604</v>
      </c>
      <c r="D495" s="5" t="s">
        <v>40</v>
      </c>
      <c r="E495" s="125"/>
      <c r="F495" s="126"/>
      <c r="G495" s="126"/>
      <c r="H495" s="127"/>
      <c r="I495" s="125"/>
      <c r="J495" s="126"/>
      <c r="K495" s="126"/>
      <c r="L495" s="127"/>
    </row>
    <row r="496" spans="2:12">
      <c r="B496" s="12" t="s">
        <v>10</v>
      </c>
      <c r="C496" s="690" t="s">
        <v>16</v>
      </c>
      <c r="D496" s="690"/>
      <c r="E496" s="128"/>
      <c r="F496" s="66">
        <v>48160</v>
      </c>
      <c r="G496" s="66"/>
      <c r="H496" s="46">
        <f>SUM(E496:G496)</f>
        <v>48160</v>
      </c>
      <c r="I496" s="128"/>
      <c r="J496" s="66">
        <v>47626</v>
      </c>
      <c r="K496" s="66"/>
      <c r="L496" s="46">
        <f>SUM(I496:K496)</f>
        <v>47626</v>
      </c>
    </row>
    <row r="497" spans="2:12" ht="12" customHeight="1">
      <c r="B497" s="13">
        <v>1000</v>
      </c>
      <c r="C497" s="198" t="s">
        <v>2</v>
      </c>
      <c r="D497" s="198"/>
      <c r="E497" s="69"/>
      <c r="F497" s="67">
        <v>322800</v>
      </c>
      <c r="G497" s="67"/>
      <c r="H497" s="46">
        <f t="shared" ref="H497:H507" si="129">SUM(E497:G497)</f>
        <v>322800</v>
      </c>
      <c r="I497" s="69"/>
      <c r="J497" s="67">
        <v>313757</v>
      </c>
      <c r="K497" s="67"/>
      <c r="L497" s="46">
        <f t="shared" ref="L497:L507" si="130">SUM(I497:K497)</f>
        <v>313757</v>
      </c>
    </row>
    <row r="498" spans="2:12">
      <c r="B498" s="14" t="s">
        <v>187</v>
      </c>
      <c r="C498" s="198" t="s">
        <v>188</v>
      </c>
      <c r="D498" s="198"/>
      <c r="E498" s="69"/>
      <c r="F498" s="67">
        <v>200</v>
      </c>
      <c r="G498" s="67"/>
      <c r="H498" s="46">
        <f t="shared" si="129"/>
        <v>200</v>
      </c>
      <c r="I498" s="69"/>
      <c r="J498" s="67">
        <v>32</v>
      </c>
      <c r="K498" s="67"/>
      <c r="L498" s="46">
        <f t="shared" si="130"/>
        <v>32</v>
      </c>
    </row>
    <row r="499" spans="2:12">
      <c r="B499" s="15" t="s">
        <v>28</v>
      </c>
      <c r="C499" s="200" t="s">
        <v>189</v>
      </c>
      <c r="D499" s="200"/>
      <c r="E499" s="69"/>
      <c r="F499" s="67"/>
      <c r="G499" s="67"/>
      <c r="H499" s="46">
        <f t="shared" si="129"/>
        <v>0</v>
      </c>
      <c r="I499" s="69"/>
      <c r="J499" s="67"/>
      <c r="K499" s="67"/>
      <c r="L499" s="46">
        <f t="shared" si="130"/>
        <v>0</v>
      </c>
    </row>
    <row r="500" spans="2:12">
      <c r="B500" s="13">
        <v>4200</v>
      </c>
      <c r="C500" s="200" t="s">
        <v>3</v>
      </c>
      <c r="D500" s="200"/>
      <c r="E500" s="69"/>
      <c r="F500" s="67"/>
      <c r="G500" s="67"/>
      <c r="H500" s="46">
        <f t="shared" si="129"/>
        <v>0</v>
      </c>
      <c r="I500" s="69"/>
      <c r="J500" s="67"/>
      <c r="K500" s="67"/>
      <c r="L500" s="46">
        <f t="shared" si="130"/>
        <v>0</v>
      </c>
    </row>
    <row r="501" spans="2:12">
      <c r="B501" s="6"/>
      <c r="C501" s="2">
        <v>4214</v>
      </c>
      <c r="D501" s="1" t="s">
        <v>190</v>
      </c>
      <c r="E501" s="69"/>
      <c r="F501" s="67"/>
      <c r="G501" s="67"/>
      <c r="H501" s="46">
        <f t="shared" si="129"/>
        <v>0</v>
      </c>
      <c r="I501" s="69"/>
      <c r="J501" s="67"/>
      <c r="K501" s="67"/>
      <c r="L501" s="46">
        <f t="shared" si="130"/>
        <v>0</v>
      </c>
    </row>
    <row r="502" spans="2:12" ht="16.5" customHeight="1">
      <c r="B502" s="13">
        <v>4300</v>
      </c>
      <c r="C502" s="199" t="s">
        <v>4</v>
      </c>
      <c r="D502" s="199"/>
      <c r="E502" s="69"/>
      <c r="F502" s="67"/>
      <c r="G502" s="67"/>
      <c r="H502" s="46">
        <f t="shared" si="129"/>
        <v>0</v>
      </c>
      <c r="I502" s="69"/>
      <c r="J502" s="67"/>
      <c r="K502" s="67"/>
      <c r="L502" s="46">
        <f t="shared" si="130"/>
        <v>0</v>
      </c>
    </row>
    <row r="503" spans="2:12">
      <c r="B503" s="13">
        <v>4500</v>
      </c>
      <c r="C503" s="200" t="s">
        <v>5</v>
      </c>
      <c r="D503" s="200"/>
      <c r="E503" s="69"/>
      <c r="F503" s="67"/>
      <c r="G503" s="67"/>
      <c r="H503" s="46">
        <f t="shared" si="129"/>
        <v>0</v>
      </c>
      <c r="I503" s="69"/>
      <c r="J503" s="67"/>
      <c r="K503" s="67"/>
      <c r="L503" s="46">
        <f t="shared" si="130"/>
        <v>0</v>
      </c>
    </row>
    <row r="504" spans="2:12">
      <c r="B504" s="13">
        <v>4600</v>
      </c>
      <c r="C504" s="689" t="s">
        <v>6</v>
      </c>
      <c r="D504" s="689"/>
      <c r="E504" s="69"/>
      <c r="F504" s="67"/>
      <c r="G504" s="67"/>
      <c r="H504" s="46">
        <f t="shared" si="129"/>
        <v>0</v>
      </c>
      <c r="I504" s="69"/>
      <c r="J504" s="67"/>
      <c r="K504" s="67"/>
      <c r="L504" s="46">
        <f t="shared" si="130"/>
        <v>0</v>
      </c>
    </row>
    <row r="505" spans="2:12" ht="12" customHeight="1">
      <c r="B505" s="152" t="s">
        <v>236</v>
      </c>
      <c r="C505" s="201" t="s">
        <v>12</v>
      </c>
      <c r="D505" s="201"/>
      <c r="E505" s="69"/>
      <c r="F505" s="67"/>
      <c r="G505" s="67"/>
      <c r="H505" s="46">
        <f t="shared" si="129"/>
        <v>0</v>
      </c>
      <c r="I505" s="69"/>
      <c r="J505" s="67">
        <v>-49085</v>
      </c>
      <c r="K505" s="67"/>
      <c r="L505" s="46">
        <f t="shared" si="130"/>
        <v>-49085</v>
      </c>
    </row>
    <row r="506" spans="2:12" ht="12.75" thickBot="1">
      <c r="B506" s="17">
        <v>98</v>
      </c>
      <c r="C506" s="197" t="s">
        <v>7</v>
      </c>
      <c r="D506" s="200"/>
      <c r="E506" s="129"/>
      <c r="F506" s="130"/>
      <c r="G506" s="130"/>
      <c r="H506" s="46">
        <f t="shared" si="129"/>
        <v>0</v>
      </c>
      <c r="I506" s="129"/>
      <c r="J506" s="130"/>
      <c r="K506" s="130"/>
      <c r="L506" s="46">
        <f t="shared" si="130"/>
        <v>0</v>
      </c>
    </row>
    <row r="507" spans="2:12" ht="12.75" thickBot="1">
      <c r="B507" s="7"/>
      <c r="C507" s="8"/>
      <c r="D507" s="9" t="s">
        <v>69</v>
      </c>
      <c r="E507" s="119">
        <f>SUM(E496+E497+E498+E499+E500+E502+E503+E504+E505+E506)</f>
        <v>0</v>
      </c>
      <c r="F507" s="120">
        <f t="shared" ref="F507:G507" si="131">SUM(F496+F497+F498+F499+F500+F502+F503+F504+F505+F506)</f>
        <v>371160</v>
      </c>
      <c r="G507" s="120">
        <f t="shared" si="131"/>
        <v>0</v>
      </c>
      <c r="H507" s="131">
        <f t="shared" si="129"/>
        <v>371160</v>
      </c>
      <c r="I507" s="119">
        <f>SUM(I496+I497+I498+I499+I500+I502+I503+I504+I505+I506)</f>
        <v>0</v>
      </c>
      <c r="J507" s="120">
        <f t="shared" ref="J507:K507" si="132">SUM(J496+J497+J498+J499+J500+J502+J503+J504+J505+J506)</f>
        <v>312330</v>
      </c>
      <c r="K507" s="120">
        <f t="shared" si="132"/>
        <v>0</v>
      </c>
      <c r="L507" s="131">
        <f t="shared" si="130"/>
        <v>312330</v>
      </c>
    </row>
    <row r="508" spans="2:12" ht="12.75" thickBot="1">
      <c r="B508" s="18"/>
      <c r="C508" s="19"/>
      <c r="D508" s="20"/>
      <c r="E508" s="21"/>
      <c r="F508" s="21"/>
      <c r="G508" s="21"/>
      <c r="H508" s="21"/>
      <c r="I508" s="21"/>
      <c r="J508" s="21"/>
      <c r="K508" s="21"/>
      <c r="L508" s="21"/>
    </row>
    <row r="509" spans="2:12" ht="39.75" customHeight="1" thickBot="1">
      <c r="B509" s="3"/>
      <c r="C509" s="107" t="s">
        <v>1</v>
      </c>
      <c r="D509" s="3" t="s">
        <v>14</v>
      </c>
      <c r="E509" s="122" t="s">
        <v>71</v>
      </c>
      <c r="F509" s="123" t="s">
        <v>72</v>
      </c>
      <c r="G509" s="123" t="s">
        <v>70</v>
      </c>
      <c r="H509" s="124" t="s">
        <v>13</v>
      </c>
      <c r="I509" s="122" t="s">
        <v>71</v>
      </c>
      <c r="J509" s="123" t="s">
        <v>72</v>
      </c>
      <c r="K509" s="123" t="s">
        <v>70</v>
      </c>
      <c r="L509" s="124" t="s">
        <v>13</v>
      </c>
    </row>
    <row r="510" spans="2:12" ht="16.5" customHeight="1" thickBot="1">
      <c r="B510" s="44" t="s">
        <v>15</v>
      </c>
      <c r="C510" s="4">
        <v>606</v>
      </c>
      <c r="D510" s="5" t="s">
        <v>41</v>
      </c>
      <c r="E510" s="125"/>
      <c r="F510" s="126"/>
      <c r="G510" s="126"/>
      <c r="H510" s="127"/>
      <c r="I510" s="125"/>
      <c r="J510" s="126"/>
      <c r="K510" s="126"/>
      <c r="L510" s="127"/>
    </row>
    <row r="511" spans="2:12">
      <c r="B511" s="12" t="s">
        <v>10</v>
      </c>
      <c r="C511" s="690" t="s">
        <v>16</v>
      </c>
      <c r="D511" s="690"/>
      <c r="E511" s="128"/>
      <c r="F511" s="66">
        <v>3262</v>
      </c>
      <c r="G511" s="66"/>
      <c r="H511" s="46">
        <f>SUM(E511:G511)</f>
        <v>3262</v>
      </c>
      <c r="I511" s="128"/>
      <c r="J511" s="66">
        <v>3263</v>
      </c>
      <c r="K511" s="66"/>
      <c r="L511" s="46">
        <f>SUM(I511:K511)</f>
        <v>3263</v>
      </c>
    </row>
    <row r="512" spans="2:12" ht="12" customHeight="1">
      <c r="B512" s="13">
        <v>1000</v>
      </c>
      <c r="C512" s="198" t="s">
        <v>2</v>
      </c>
      <c r="D512" s="198"/>
      <c r="E512" s="69"/>
      <c r="F512" s="67">
        <v>1775694</v>
      </c>
      <c r="G512" s="67"/>
      <c r="H512" s="46">
        <f t="shared" ref="H512:H521" si="133">SUM(E512:G512)</f>
        <v>1775694</v>
      </c>
      <c r="I512" s="69"/>
      <c r="J512" s="67">
        <v>438580</v>
      </c>
      <c r="K512" s="67"/>
      <c r="L512" s="46">
        <f t="shared" ref="L512:L521" si="134">SUM(I512:K512)</f>
        <v>438580</v>
      </c>
    </row>
    <row r="513" spans="2:12">
      <c r="B513" s="14" t="s">
        <v>187</v>
      </c>
      <c r="C513" s="198" t="s">
        <v>188</v>
      </c>
      <c r="D513" s="198"/>
      <c r="E513" s="69"/>
      <c r="F513" s="67"/>
      <c r="G513" s="67"/>
      <c r="H513" s="46">
        <f t="shared" si="133"/>
        <v>0</v>
      </c>
      <c r="I513" s="69"/>
      <c r="J513" s="67"/>
      <c r="K513" s="67"/>
      <c r="L513" s="46">
        <f t="shared" si="134"/>
        <v>0</v>
      </c>
    </row>
    <row r="514" spans="2:12">
      <c r="B514" s="15" t="s">
        <v>28</v>
      </c>
      <c r="C514" s="200" t="s">
        <v>189</v>
      </c>
      <c r="D514" s="200"/>
      <c r="E514" s="69"/>
      <c r="F514" s="67"/>
      <c r="G514" s="67"/>
      <c r="H514" s="46">
        <f t="shared" si="133"/>
        <v>0</v>
      </c>
      <c r="I514" s="69"/>
      <c r="J514" s="67"/>
      <c r="K514" s="67"/>
      <c r="L514" s="46">
        <f t="shared" si="134"/>
        <v>0</v>
      </c>
    </row>
    <row r="515" spans="2:12">
      <c r="B515" s="13">
        <v>4200</v>
      </c>
      <c r="C515" s="200" t="s">
        <v>3</v>
      </c>
      <c r="D515" s="200"/>
      <c r="E515" s="69"/>
      <c r="F515" s="67"/>
      <c r="G515" s="67"/>
      <c r="H515" s="46">
        <f t="shared" si="133"/>
        <v>0</v>
      </c>
      <c r="I515" s="69"/>
      <c r="J515" s="67"/>
      <c r="K515" s="67"/>
      <c r="L515" s="46">
        <f t="shared" si="134"/>
        <v>0</v>
      </c>
    </row>
    <row r="516" spans="2:12">
      <c r="B516" s="6"/>
      <c r="C516" s="2">
        <v>4214</v>
      </c>
      <c r="D516" s="1" t="s">
        <v>190</v>
      </c>
      <c r="E516" s="69"/>
      <c r="F516" s="67"/>
      <c r="G516" s="67"/>
      <c r="H516" s="46">
        <f t="shared" si="133"/>
        <v>0</v>
      </c>
      <c r="I516" s="69"/>
      <c r="J516" s="67"/>
      <c r="K516" s="67"/>
      <c r="L516" s="46">
        <f t="shared" si="134"/>
        <v>0</v>
      </c>
    </row>
    <row r="517" spans="2:12" ht="21.75" customHeight="1">
      <c r="B517" s="13">
        <v>4300</v>
      </c>
      <c r="C517" s="199" t="s">
        <v>4</v>
      </c>
      <c r="D517" s="199"/>
      <c r="E517" s="69"/>
      <c r="F517" s="67"/>
      <c r="G517" s="67"/>
      <c r="H517" s="46">
        <f t="shared" si="133"/>
        <v>0</v>
      </c>
      <c r="I517" s="69"/>
      <c r="J517" s="67"/>
      <c r="K517" s="67"/>
      <c r="L517" s="46">
        <f t="shared" si="134"/>
        <v>0</v>
      </c>
    </row>
    <row r="518" spans="2:12">
      <c r="B518" s="13">
        <v>4500</v>
      </c>
      <c r="C518" s="200" t="s">
        <v>5</v>
      </c>
      <c r="D518" s="200"/>
      <c r="E518" s="69"/>
      <c r="F518" s="67"/>
      <c r="G518" s="67"/>
      <c r="H518" s="46">
        <f t="shared" si="133"/>
        <v>0</v>
      </c>
      <c r="I518" s="69"/>
      <c r="J518" s="67"/>
      <c r="K518" s="67"/>
      <c r="L518" s="46">
        <f t="shared" si="134"/>
        <v>0</v>
      </c>
    </row>
    <row r="519" spans="2:12">
      <c r="B519" s="13">
        <v>4600</v>
      </c>
      <c r="C519" s="689" t="s">
        <v>6</v>
      </c>
      <c r="D519" s="689"/>
      <c r="E519" s="69"/>
      <c r="F519" s="67"/>
      <c r="G519" s="67"/>
      <c r="H519" s="46">
        <f t="shared" si="133"/>
        <v>0</v>
      </c>
      <c r="I519" s="69"/>
      <c r="J519" s="67"/>
      <c r="K519" s="67"/>
      <c r="L519" s="46">
        <f t="shared" si="134"/>
        <v>0</v>
      </c>
    </row>
    <row r="520" spans="2:12" ht="12" customHeight="1">
      <c r="B520" s="152" t="s">
        <v>236</v>
      </c>
      <c r="C520" s="201" t="s">
        <v>12</v>
      </c>
      <c r="D520" s="201"/>
      <c r="E520" s="69"/>
      <c r="F520" s="67">
        <v>748899</v>
      </c>
      <c r="G520" s="67"/>
      <c r="H520" s="46">
        <f t="shared" si="133"/>
        <v>748899</v>
      </c>
      <c r="I520" s="69"/>
      <c r="J520" s="67">
        <v>590812</v>
      </c>
      <c r="K520" s="67"/>
      <c r="L520" s="46">
        <f t="shared" si="134"/>
        <v>590812</v>
      </c>
    </row>
    <row r="521" spans="2:12" ht="12.75" thickBot="1">
      <c r="B521" s="17">
        <v>98</v>
      </c>
      <c r="C521" s="197" t="s">
        <v>7</v>
      </c>
      <c r="D521" s="200"/>
      <c r="E521" s="129"/>
      <c r="F521" s="130"/>
      <c r="G521" s="130"/>
      <c r="H521" s="46">
        <f t="shared" si="133"/>
        <v>0</v>
      </c>
      <c r="I521" s="129"/>
      <c r="J521" s="130"/>
      <c r="K521" s="130"/>
      <c r="L521" s="46">
        <f t="shared" si="134"/>
        <v>0</v>
      </c>
    </row>
    <row r="522" spans="2:12" ht="12.75" thickBot="1">
      <c r="B522" s="7"/>
      <c r="C522" s="8"/>
      <c r="D522" s="9" t="s">
        <v>68</v>
      </c>
      <c r="E522" s="119">
        <f>SUM(E511+E512+E513+E514+E515+E517+E518+E519+E520+E521)</f>
        <v>0</v>
      </c>
      <c r="F522" s="120">
        <f t="shared" ref="F522:H522" si="135">SUM(F511+F512+F513+F514+F515+F517+F518+F519+F520+F521)</f>
        <v>2527855</v>
      </c>
      <c r="G522" s="120">
        <f t="shared" si="135"/>
        <v>0</v>
      </c>
      <c r="H522" s="121">
        <f t="shared" si="135"/>
        <v>2527855</v>
      </c>
      <c r="I522" s="119">
        <f>SUM(I511+I512+I513+I514+I515+I517+I518+I519+I520+I521)</f>
        <v>0</v>
      </c>
      <c r="J522" s="120">
        <f t="shared" ref="J522:L522" si="136">SUM(J511+J512+J513+J514+J515+J517+J518+J519+J520+J521)</f>
        <v>1032655</v>
      </c>
      <c r="K522" s="120">
        <f t="shared" si="136"/>
        <v>0</v>
      </c>
      <c r="L522" s="121">
        <f t="shared" si="136"/>
        <v>1032655</v>
      </c>
    </row>
    <row r="523" spans="2:12">
      <c r="B523" s="18"/>
      <c r="C523" s="19"/>
      <c r="D523" s="20"/>
      <c r="E523" s="21"/>
      <c r="F523" s="21"/>
      <c r="G523" s="21"/>
      <c r="H523" s="21"/>
      <c r="I523" s="21"/>
      <c r="J523" s="21"/>
      <c r="K523" s="21"/>
      <c r="L523" s="21"/>
    </row>
    <row r="524" spans="2:12" ht="30" hidden="1" customHeight="1" thickBot="1">
      <c r="B524" s="3"/>
      <c r="C524" s="107" t="s">
        <v>1</v>
      </c>
      <c r="D524" s="3" t="s">
        <v>14</v>
      </c>
      <c r="E524" s="122" t="s">
        <v>71</v>
      </c>
      <c r="F524" s="123" t="s">
        <v>72</v>
      </c>
      <c r="G524" s="123" t="s">
        <v>70</v>
      </c>
      <c r="H524" s="124" t="s">
        <v>13</v>
      </c>
      <c r="I524" s="122" t="s">
        <v>71</v>
      </c>
      <c r="J524" s="123" t="s">
        <v>72</v>
      </c>
      <c r="K524" s="123" t="s">
        <v>70</v>
      </c>
      <c r="L524" s="124" t="s">
        <v>13</v>
      </c>
    </row>
    <row r="525" spans="2:12" ht="24.75" hidden="1" thickBot="1">
      <c r="B525" s="44" t="s">
        <v>15</v>
      </c>
      <c r="C525" s="4">
        <v>618</v>
      </c>
      <c r="D525" s="5" t="s">
        <v>279</v>
      </c>
      <c r="E525" s="125"/>
      <c r="F525" s="126"/>
      <c r="G525" s="126"/>
      <c r="H525" s="127"/>
      <c r="I525" s="125"/>
      <c r="J525" s="126"/>
      <c r="K525" s="126"/>
      <c r="L525" s="127"/>
    </row>
    <row r="526" spans="2:12" hidden="1">
      <c r="B526" s="12" t="s">
        <v>10</v>
      </c>
      <c r="C526" s="690" t="s">
        <v>16</v>
      </c>
      <c r="D526" s="690"/>
      <c r="E526" s="128"/>
      <c r="F526" s="66"/>
      <c r="G526" s="66"/>
      <c r="H526" s="46">
        <f>SUM(E526:G526)</f>
        <v>0</v>
      </c>
      <c r="I526" s="128"/>
      <c r="J526" s="66"/>
      <c r="K526" s="66"/>
      <c r="L526" s="46">
        <f>SUM(I526:K526)</f>
        <v>0</v>
      </c>
    </row>
    <row r="527" spans="2:12" hidden="1">
      <c r="B527" s="13">
        <v>1000</v>
      </c>
      <c r="C527" s="198" t="s">
        <v>2</v>
      </c>
      <c r="D527" s="198"/>
      <c r="E527" s="69"/>
      <c r="F527" s="67"/>
      <c r="G527" s="67"/>
      <c r="H527" s="46">
        <f t="shared" ref="H527:H536" si="137">SUM(E527:G527)</f>
        <v>0</v>
      </c>
      <c r="I527" s="69"/>
      <c r="J527" s="67"/>
      <c r="K527" s="67"/>
      <c r="L527" s="46">
        <f t="shared" ref="L527:L536" si="138">SUM(I527:K527)</f>
        <v>0</v>
      </c>
    </row>
    <row r="528" spans="2:12" hidden="1">
      <c r="B528" s="14" t="s">
        <v>187</v>
      </c>
      <c r="C528" s="198" t="s">
        <v>188</v>
      </c>
      <c r="D528" s="198"/>
      <c r="E528" s="69"/>
      <c r="F528" s="67"/>
      <c r="G528" s="67"/>
      <c r="H528" s="46">
        <f t="shared" si="137"/>
        <v>0</v>
      </c>
      <c r="I528" s="69"/>
      <c r="J528" s="67"/>
      <c r="K528" s="67"/>
      <c r="L528" s="46">
        <f t="shared" si="138"/>
        <v>0</v>
      </c>
    </row>
    <row r="529" spans="2:12" hidden="1">
      <c r="B529" s="15" t="s">
        <v>28</v>
      </c>
      <c r="C529" s="200" t="s">
        <v>189</v>
      </c>
      <c r="D529" s="200"/>
      <c r="E529" s="69"/>
      <c r="F529" s="67"/>
      <c r="G529" s="67"/>
      <c r="H529" s="46">
        <f t="shared" si="137"/>
        <v>0</v>
      </c>
      <c r="I529" s="69"/>
      <c r="J529" s="67"/>
      <c r="K529" s="67"/>
      <c r="L529" s="46">
        <f t="shared" si="138"/>
        <v>0</v>
      </c>
    </row>
    <row r="530" spans="2:12" hidden="1">
      <c r="B530" s="13">
        <v>4200</v>
      </c>
      <c r="C530" s="200" t="s">
        <v>3</v>
      </c>
      <c r="D530" s="200"/>
      <c r="E530" s="69"/>
      <c r="F530" s="67"/>
      <c r="G530" s="67"/>
      <c r="H530" s="46">
        <f t="shared" si="137"/>
        <v>0</v>
      </c>
      <c r="I530" s="69"/>
      <c r="J530" s="67"/>
      <c r="K530" s="67"/>
      <c r="L530" s="46">
        <f t="shared" si="138"/>
        <v>0</v>
      </c>
    </row>
    <row r="531" spans="2:12" hidden="1">
      <c r="B531" s="6"/>
      <c r="C531" s="2">
        <v>4214</v>
      </c>
      <c r="D531" s="1" t="s">
        <v>190</v>
      </c>
      <c r="E531" s="69"/>
      <c r="F531" s="67"/>
      <c r="G531" s="67"/>
      <c r="H531" s="46">
        <f t="shared" si="137"/>
        <v>0</v>
      </c>
      <c r="I531" s="69"/>
      <c r="J531" s="67"/>
      <c r="K531" s="67"/>
      <c r="L531" s="46">
        <f t="shared" si="138"/>
        <v>0</v>
      </c>
    </row>
    <row r="532" spans="2:12" hidden="1">
      <c r="B532" s="13">
        <v>4300</v>
      </c>
      <c r="C532" s="199" t="s">
        <v>4</v>
      </c>
      <c r="D532" s="199"/>
      <c r="E532" s="69"/>
      <c r="F532" s="67"/>
      <c r="G532" s="67"/>
      <c r="H532" s="46">
        <f t="shared" si="137"/>
        <v>0</v>
      </c>
      <c r="I532" s="69"/>
      <c r="J532" s="67"/>
      <c r="K532" s="67"/>
      <c r="L532" s="46">
        <f t="shared" si="138"/>
        <v>0</v>
      </c>
    </row>
    <row r="533" spans="2:12" hidden="1">
      <c r="B533" s="13">
        <v>4500</v>
      </c>
      <c r="C533" s="200" t="s">
        <v>5</v>
      </c>
      <c r="D533" s="200"/>
      <c r="E533" s="69"/>
      <c r="F533" s="67"/>
      <c r="G533" s="67"/>
      <c r="H533" s="46">
        <f t="shared" si="137"/>
        <v>0</v>
      </c>
      <c r="I533" s="69"/>
      <c r="J533" s="67"/>
      <c r="K533" s="67"/>
      <c r="L533" s="46">
        <f t="shared" si="138"/>
        <v>0</v>
      </c>
    </row>
    <row r="534" spans="2:12" hidden="1">
      <c r="B534" s="13">
        <v>4600</v>
      </c>
      <c r="C534" s="689" t="s">
        <v>6</v>
      </c>
      <c r="D534" s="689"/>
      <c r="E534" s="69"/>
      <c r="F534" s="67"/>
      <c r="G534" s="67"/>
      <c r="H534" s="46">
        <f t="shared" si="137"/>
        <v>0</v>
      </c>
      <c r="I534" s="69"/>
      <c r="J534" s="67"/>
      <c r="K534" s="67"/>
      <c r="L534" s="46">
        <f t="shared" si="138"/>
        <v>0</v>
      </c>
    </row>
    <row r="535" spans="2:12" hidden="1">
      <c r="B535" s="152" t="s">
        <v>236</v>
      </c>
      <c r="C535" s="201" t="s">
        <v>12</v>
      </c>
      <c r="D535" s="201"/>
      <c r="E535" s="69"/>
      <c r="F535" s="67"/>
      <c r="G535" s="67"/>
      <c r="H535" s="46">
        <f t="shared" si="137"/>
        <v>0</v>
      </c>
      <c r="I535" s="69"/>
      <c r="J535" s="67"/>
      <c r="K535" s="67"/>
      <c r="L535" s="46">
        <f t="shared" si="138"/>
        <v>0</v>
      </c>
    </row>
    <row r="536" spans="2:12" ht="12.75" hidden="1" thickBot="1">
      <c r="B536" s="17">
        <v>98</v>
      </c>
      <c r="C536" s="197" t="s">
        <v>7</v>
      </c>
      <c r="D536" s="200"/>
      <c r="E536" s="129"/>
      <c r="F536" s="130"/>
      <c r="G536" s="130"/>
      <c r="H536" s="46">
        <f t="shared" si="137"/>
        <v>0</v>
      </c>
      <c r="I536" s="129"/>
      <c r="J536" s="130"/>
      <c r="K536" s="130"/>
      <c r="L536" s="46">
        <f t="shared" si="138"/>
        <v>0</v>
      </c>
    </row>
    <row r="537" spans="2:12" ht="12.75" hidden="1" thickBot="1">
      <c r="B537" s="7"/>
      <c r="C537" s="8"/>
      <c r="D537" s="9" t="s">
        <v>68</v>
      </c>
      <c r="E537" s="119">
        <f>SUM(E526+E527+E528+E529+E530+E532+E533+E534+E535+E536)</f>
        <v>0</v>
      </c>
      <c r="F537" s="120">
        <f t="shared" ref="F537:H537" si="139">SUM(F526+F527+F528+F529+F530+F532+F533+F534+F535+F536)</f>
        <v>0</v>
      </c>
      <c r="G537" s="120">
        <f t="shared" si="139"/>
        <v>0</v>
      </c>
      <c r="H537" s="121">
        <f t="shared" si="139"/>
        <v>0</v>
      </c>
      <c r="I537" s="119">
        <f>SUM(I526+I527+I528+I529+I530+I532+I533+I534+I535+I536)</f>
        <v>0</v>
      </c>
      <c r="J537" s="120">
        <f>SUM(J526+J527+J528+J529+J530+J532+J533+J534+J535+J536)</f>
        <v>0</v>
      </c>
      <c r="K537" s="120">
        <f t="shared" ref="K537:L537" si="140">SUM(K526+K527+K528+K529+K530+K532+K533+K534+K535+K536)</f>
        <v>0</v>
      </c>
      <c r="L537" s="121">
        <f t="shared" si="140"/>
        <v>0</v>
      </c>
    </row>
    <row r="538" spans="2:12" ht="12.75" thickBot="1">
      <c r="B538" s="18"/>
      <c r="C538" s="19"/>
      <c r="D538" s="20"/>
      <c r="E538" s="21"/>
      <c r="F538" s="21"/>
      <c r="G538" s="21"/>
      <c r="H538" s="21"/>
      <c r="I538" s="21"/>
      <c r="J538" s="21"/>
      <c r="K538" s="21"/>
      <c r="L538" s="21"/>
    </row>
    <row r="539" spans="2:12" ht="33.75" customHeight="1" thickBot="1">
      <c r="B539" s="3"/>
      <c r="C539" s="107" t="s">
        <v>1</v>
      </c>
      <c r="D539" s="3" t="s">
        <v>14</v>
      </c>
      <c r="E539" s="122" t="s">
        <v>71</v>
      </c>
      <c r="F539" s="123" t="s">
        <v>72</v>
      </c>
      <c r="G539" s="123" t="s">
        <v>70</v>
      </c>
      <c r="H539" s="124" t="s">
        <v>13</v>
      </c>
      <c r="I539" s="122" t="s">
        <v>71</v>
      </c>
      <c r="J539" s="123" t="s">
        <v>72</v>
      </c>
      <c r="K539" s="123" t="s">
        <v>70</v>
      </c>
      <c r="L539" s="124" t="s">
        <v>13</v>
      </c>
    </row>
    <row r="540" spans="2:12" ht="21" customHeight="1" thickBot="1">
      <c r="B540" s="44" t="s">
        <v>15</v>
      </c>
      <c r="C540" s="4">
        <v>619</v>
      </c>
      <c r="D540" s="5" t="s">
        <v>42</v>
      </c>
      <c r="E540" s="125"/>
      <c r="F540" s="126"/>
      <c r="G540" s="126"/>
      <c r="H540" s="127"/>
      <c r="I540" s="125"/>
      <c r="J540" s="126"/>
      <c r="K540" s="126"/>
      <c r="L540" s="127"/>
    </row>
    <row r="541" spans="2:12">
      <c r="B541" s="12" t="s">
        <v>10</v>
      </c>
      <c r="C541" s="690" t="s">
        <v>16</v>
      </c>
      <c r="D541" s="690"/>
      <c r="E541" s="128"/>
      <c r="F541" s="66">
        <v>338402</v>
      </c>
      <c r="G541" s="66"/>
      <c r="H541" s="46">
        <f>SUM(E541:G541)</f>
        <v>338402</v>
      </c>
      <c r="I541" s="128"/>
      <c r="J541" s="66">
        <v>322553</v>
      </c>
      <c r="K541" s="66"/>
      <c r="L541" s="46">
        <f>SUM(I541:K541)</f>
        <v>322553</v>
      </c>
    </row>
    <row r="542" spans="2:12" ht="12" customHeight="1">
      <c r="B542" s="13">
        <v>1000</v>
      </c>
      <c r="C542" s="198" t="s">
        <v>2</v>
      </c>
      <c r="D542" s="198"/>
      <c r="E542" s="69"/>
      <c r="F542" s="67">
        <v>229183</v>
      </c>
      <c r="G542" s="67"/>
      <c r="H542" s="46">
        <f t="shared" ref="H542:H551" si="141">SUM(E542:G542)</f>
        <v>229183</v>
      </c>
      <c r="I542" s="69"/>
      <c r="J542" s="67">
        <v>228401</v>
      </c>
      <c r="K542" s="67"/>
      <c r="L542" s="46">
        <f t="shared" ref="L542:L551" si="142">SUM(I542:K542)</f>
        <v>228401</v>
      </c>
    </row>
    <row r="543" spans="2:12">
      <c r="B543" s="14" t="s">
        <v>187</v>
      </c>
      <c r="C543" s="198" t="s">
        <v>188</v>
      </c>
      <c r="D543" s="198"/>
      <c r="E543" s="69"/>
      <c r="F543" s="67">
        <v>6000</v>
      </c>
      <c r="G543" s="67"/>
      <c r="H543" s="46">
        <f t="shared" si="141"/>
        <v>6000</v>
      </c>
      <c r="I543" s="69"/>
      <c r="J543" s="67">
        <v>5593</v>
      </c>
      <c r="K543" s="67"/>
      <c r="L543" s="46">
        <f t="shared" si="142"/>
        <v>5593</v>
      </c>
    </row>
    <row r="544" spans="2:12">
      <c r="B544" s="15" t="s">
        <v>28</v>
      </c>
      <c r="C544" s="200" t="s">
        <v>189</v>
      </c>
      <c r="D544" s="200"/>
      <c r="E544" s="69"/>
      <c r="F544" s="67"/>
      <c r="G544" s="67"/>
      <c r="H544" s="46">
        <f t="shared" si="141"/>
        <v>0</v>
      </c>
      <c r="I544" s="69"/>
      <c r="J544" s="67"/>
      <c r="K544" s="67"/>
      <c r="L544" s="46">
        <f t="shared" si="142"/>
        <v>0</v>
      </c>
    </row>
    <row r="545" spans="2:12">
      <c r="B545" s="13">
        <v>4200</v>
      </c>
      <c r="C545" s="200" t="s">
        <v>3</v>
      </c>
      <c r="D545" s="200"/>
      <c r="E545" s="69"/>
      <c r="F545" s="67"/>
      <c r="G545" s="67"/>
      <c r="H545" s="46">
        <f t="shared" si="141"/>
        <v>0</v>
      </c>
      <c r="I545" s="69"/>
      <c r="J545" s="67"/>
      <c r="K545" s="67"/>
      <c r="L545" s="46">
        <f t="shared" si="142"/>
        <v>0</v>
      </c>
    </row>
    <row r="546" spans="2:12">
      <c r="B546" s="6"/>
      <c r="C546" s="2">
        <v>4214</v>
      </c>
      <c r="D546" s="1" t="s">
        <v>190</v>
      </c>
      <c r="E546" s="69"/>
      <c r="F546" s="67"/>
      <c r="G546" s="67"/>
      <c r="H546" s="46">
        <f t="shared" si="141"/>
        <v>0</v>
      </c>
      <c r="I546" s="69"/>
      <c r="J546" s="67"/>
      <c r="K546" s="67"/>
      <c r="L546" s="46">
        <f t="shared" si="142"/>
        <v>0</v>
      </c>
    </row>
    <row r="547" spans="2:12" ht="19.5" customHeight="1">
      <c r="B547" s="13">
        <v>4300</v>
      </c>
      <c r="C547" s="199" t="s">
        <v>4</v>
      </c>
      <c r="D547" s="199"/>
      <c r="E547" s="69"/>
      <c r="F547" s="67"/>
      <c r="G547" s="67"/>
      <c r="H547" s="46">
        <f t="shared" si="141"/>
        <v>0</v>
      </c>
      <c r="I547" s="69"/>
      <c r="J547" s="67"/>
      <c r="K547" s="67"/>
      <c r="L547" s="46">
        <f t="shared" si="142"/>
        <v>0</v>
      </c>
    </row>
    <row r="548" spans="2:12">
      <c r="B548" s="13">
        <v>4500</v>
      </c>
      <c r="C548" s="200" t="s">
        <v>5</v>
      </c>
      <c r="D548" s="200"/>
      <c r="E548" s="69"/>
      <c r="F548" s="67"/>
      <c r="G548" s="67"/>
      <c r="H548" s="46">
        <f t="shared" si="141"/>
        <v>0</v>
      </c>
      <c r="I548" s="69"/>
      <c r="J548" s="67"/>
      <c r="K548" s="67"/>
      <c r="L548" s="46">
        <f t="shared" si="142"/>
        <v>0</v>
      </c>
    </row>
    <row r="549" spans="2:12">
      <c r="B549" s="13">
        <v>4600</v>
      </c>
      <c r="C549" s="689" t="s">
        <v>6</v>
      </c>
      <c r="D549" s="689"/>
      <c r="E549" s="69"/>
      <c r="F549" s="67"/>
      <c r="G549" s="67"/>
      <c r="H549" s="46">
        <f t="shared" si="141"/>
        <v>0</v>
      </c>
      <c r="I549" s="69"/>
      <c r="J549" s="67"/>
      <c r="K549" s="67"/>
      <c r="L549" s="46">
        <f t="shared" si="142"/>
        <v>0</v>
      </c>
    </row>
    <row r="550" spans="2:12" ht="12" customHeight="1">
      <c r="B550" s="152" t="s">
        <v>236</v>
      </c>
      <c r="C550" s="201" t="s">
        <v>12</v>
      </c>
      <c r="D550" s="201"/>
      <c r="E550" s="69"/>
      <c r="F550" s="67">
        <v>1538410</v>
      </c>
      <c r="G550" s="67"/>
      <c r="H550" s="46">
        <f t="shared" si="141"/>
        <v>1538410</v>
      </c>
      <c r="I550" s="69"/>
      <c r="J550" s="67">
        <v>252622</v>
      </c>
      <c r="K550" s="67"/>
      <c r="L550" s="46">
        <f t="shared" si="142"/>
        <v>252622</v>
      </c>
    </row>
    <row r="551" spans="2:12" ht="12.75" thickBot="1">
      <c r="B551" s="17">
        <v>98</v>
      </c>
      <c r="C551" s="197" t="s">
        <v>7</v>
      </c>
      <c r="D551" s="200"/>
      <c r="E551" s="129"/>
      <c r="F551" s="130"/>
      <c r="G551" s="130"/>
      <c r="H551" s="46">
        <f t="shared" si="141"/>
        <v>0</v>
      </c>
      <c r="I551" s="129"/>
      <c r="J551" s="130"/>
      <c r="K551" s="130"/>
      <c r="L551" s="46">
        <f t="shared" si="142"/>
        <v>0</v>
      </c>
    </row>
    <row r="552" spans="2:12" ht="12.75" thickBot="1">
      <c r="B552" s="7"/>
      <c r="C552" s="8"/>
      <c r="D552" s="9" t="s">
        <v>68</v>
      </c>
      <c r="E552" s="119">
        <f>SUM(E541+E542+E543+E544+E545+E547+E548+E549+E550+E551)</f>
        <v>0</v>
      </c>
      <c r="F552" s="120">
        <f t="shared" ref="F552:H552" si="143">SUM(F541+F542+F543+F544+F545+F547+F548+F549+F550+F551)</f>
        <v>2111995</v>
      </c>
      <c r="G552" s="120">
        <f t="shared" si="143"/>
        <v>0</v>
      </c>
      <c r="H552" s="121">
        <f t="shared" si="143"/>
        <v>2111995</v>
      </c>
      <c r="I552" s="119">
        <f>SUM(I541+I542+I543+I544+I545+I547+I548+I549+I550+I551)</f>
        <v>0</v>
      </c>
      <c r="J552" s="120">
        <f>SUM(J541+J542+J543+J544+J545+J547+J548+J549+J550+J551)</f>
        <v>809169</v>
      </c>
      <c r="K552" s="120">
        <f t="shared" ref="K552:L552" si="144">SUM(K541+K542+K543+K544+K545+K547+K548+K549+K550+K551)</f>
        <v>0</v>
      </c>
      <c r="L552" s="121">
        <f t="shared" si="144"/>
        <v>809169</v>
      </c>
    </row>
    <row r="553" spans="2:12" ht="12.75" thickBot="1">
      <c r="B553" s="52"/>
      <c r="C553" s="198"/>
      <c r="D553" s="198"/>
      <c r="E553" s="21"/>
      <c r="F553" s="21"/>
      <c r="G553" s="21"/>
      <c r="H553" s="21"/>
      <c r="I553" s="21"/>
      <c r="J553" s="21"/>
      <c r="K553" s="21"/>
      <c r="L553" s="21"/>
    </row>
    <row r="554" spans="2:12" ht="34.5" customHeight="1" thickBot="1">
      <c r="B554" s="3"/>
      <c r="C554" s="107" t="s">
        <v>1</v>
      </c>
      <c r="D554" s="3" t="s">
        <v>14</v>
      </c>
      <c r="E554" s="122" t="s">
        <v>71</v>
      </c>
      <c r="F554" s="123" t="s">
        <v>72</v>
      </c>
      <c r="G554" s="123" t="s">
        <v>70</v>
      </c>
      <c r="H554" s="124" t="s">
        <v>13</v>
      </c>
      <c r="I554" s="122" t="s">
        <v>71</v>
      </c>
      <c r="J554" s="123" t="s">
        <v>72</v>
      </c>
      <c r="K554" s="123" t="s">
        <v>70</v>
      </c>
      <c r="L554" s="124" t="s">
        <v>13</v>
      </c>
    </row>
    <row r="555" spans="2:12" ht="12.75" thickBot="1">
      <c r="B555" s="44" t="s">
        <v>15</v>
      </c>
      <c r="C555" s="4">
        <v>622</v>
      </c>
      <c r="D555" s="5" t="s">
        <v>43</v>
      </c>
      <c r="E555" s="125"/>
      <c r="F555" s="126"/>
      <c r="G555" s="126"/>
      <c r="H555" s="127"/>
      <c r="I555" s="125"/>
      <c r="J555" s="126"/>
      <c r="K555" s="126"/>
      <c r="L555" s="127"/>
    </row>
    <row r="556" spans="2:12" ht="12" customHeight="1">
      <c r="B556" s="12" t="s">
        <v>10</v>
      </c>
      <c r="C556" s="702" t="s">
        <v>16</v>
      </c>
      <c r="D556" s="702"/>
      <c r="E556" s="128"/>
      <c r="F556" s="66">
        <v>155729</v>
      </c>
      <c r="G556" s="66"/>
      <c r="H556" s="46">
        <f>SUM(E556:G556)</f>
        <v>155729</v>
      </c>
      <c r="I556" s="128"/>
      <c r="J556" s="66">
        <v>152912</v>
      </c>
      <c r="K556" s="66"/>
      <c r="L556" s="46">
        <f>SUM(I556:K556)</f>
        <v>152912</v>
      </c>
    </row>
    <row r="557" spans="2:12">
      <c r="B557" s="13">
        <v>1000</v>
      </c>
      <c r="C557" s="198" t="s">
        <v>2</v>
      </c>
      <c r="D557" s="198"/>
      <c r="E557" s="69"/>
      <c r="F557" s="67">
        <v>37611</v>
      </c>
      <c r="G557" s="67"/>
      <c r="H557" s="46">
        <f t="shared" ref="H557:H566" si="145">SUM(E557:G557)</f>
        <v>37611</v>
      </c>
      <c r="I557" s="69"/>
      <c r="J557" s="67">
        <v>37611</v>
      </c>
      <c r="K557" s="67"/>
      <c r="L557" s="46">
        <f t="shared" ref="L557:L566" si="146">SUM(I557:K557)</f>
        <v>37611</v>
      </c>
    </row>
    <row r="558" spans="2:12">
      <c r="B558" s="14" t="s">
        <v>187</v>
      </c>
      <c r="C558" s="198" t="s">
        <v>188</v>
      </c>
      <c r="D558" s="198"/>
      <c r="E558" s="69"/>
      <c r="F558" s="67"/>
      <c r="G558" s="67"/>
      <c r="H558" s="46">
        <f t="shared" si="145"/>
        <v>0</v>
      </c>
      <c r="I558" s="69"/>
      <c r="J558" s="67"/>
      <c r="K558" s="67"/>
      <c r="L558" s="46">
        <f t="shared" si="146"/>
        <v>0</v>
      </c>
    </row>
    <row r="559" spans="2:12">
      <c r="B559" s="15" t="s">
        <v>28</v>
      </c>
      <c r="C559" s="200" t="s">
        <v>189</v>
      </c>
      <c r="D559" s="200"/>
      <c r="E559" s="69"/>
      <c r="F559" s="67"/>
      <c r="G559" s="67"/>
      <c r="H559" s="46">
        <f t="shared" si="145"/>
        <v>0</v>
      </c>
      <c r="I559" s="69"/>
      <c r="J559" s="67"/>
      <c r="K559" s="67"/>
      <c r="L559" s="46">
        <f t="shared" si="146"/>
        <v>0</v>
      </c>
    </row>
    <row r="560" spans="2:12">
      <c r="B560" s="13">
        <v>4200</v>
      </c>
      <c r="C560" s="200" t="s">
        <v>3</v>
      </c>
      <c r="D560" s="200"/>
      <c r="E560" s="69"/>
      <c r="F560" s="67"/>
      <c r="G560" s="67"/>
      <c r="H560" s="46">
        <f t="shared" si="145"/>
        <v>0</v>
      </c>
      <c r="I560" s="69"/>
      <c r="J560" s="67"/>
      <c r="K560" s="67"/>
      <c r="L560" s="46">
        <f t="shared" si="146"/>
        <v>0</v>
      </c>
    </row>
    <row r="561" spans="2:12" ht="13.5" customHeight="1">
      <c r="B561" s="6"/>
      <c r="C561" s="2">
        <v>4214</v>
      </c>
      <c r="D561" s="1" t="s">
        <v>190</v>
      </c>
      <c r="E561" s="69"/>
      <c r="F561" s="67"/>
      <c r="G561" s="67"/>
      <c r="H561" s="46">
        <f t="shared" si="145"/>
        <v>0</v>
      </c>
      <c r="I561" s="69"/>
      <c r="J561" s="67"/>
      <c r="K561" s="67"/>
      <c r="L561" s="46">
        <f t="shared" si="146"/>
        <v>0</v>
      </c>
    </row>
    <row r="562" spans="2:12">
      <c r="B562" s="13">
        <v>4300</v>
      </c>
      <c r="C562" s="199" t="s">
        <v>4</v>
      </c>
      <c r="D562" s="199"/>
      <c r="E562" s="69"/>
      <c r="F562" s="67"/>
      <c r="G562" s="67"/>
      <c r="H562" s="46">
        <f t="shared" si="145"/>
        <v>0</v>
      </c>
      <c r="I562" s="69"/>
      <c r="J562" s="67"/>
      <c r="K562" s="67"/>
      <c r="L562" s="46">
        <f t="shared" si="146"/>
        <v>0</v>
      </c>
    </row>
    <row r="563" spans="2:12">
      <c r="B563" s="13">
        <v>4500</v>
      </c>
      <c r="C563" s="200" t="s">
        <v>5</v>
      </c>
      <c r="D563" s="200"/>
      <c r="E563" s="69"/>
      <c r="F563" s="67"/>
      <c r="G563" s="67"/>
      <c r="H563" s="46">
        <f t="shared" si="145"/>
        <v>0</v>
      </c>
      <c r="I563" s="69"/>
      <c r="J563" s="67"/>
      <c r="K563" s="67"/>
      <c r="L563" s="46">
        <f t="shared" si="146"/>
        <v>0</v>
      </c>
    </row>
    <row r="564" spans="2:12" ht="12" customHeight="1">
      <c r="B564" s="13">
        <v>4600</v>
      </c>
      <c r="C564" s="689" t="s">
        <v>6</v>
      </c>
      <c r="D564" s="689"/>
      <c r="E564" s="69"/>
      <c r="F564" s="67"/>
      <c r="G564" s="67"/>
      <c r="H564" s="46">
        <f t="shared" si="145"/>
        <v>0</v>
      </c>
      <c r="I564" s="69"/>
      <c r="J564" s="67"/>
      <c r="K564" s="67"/>
      <c r="L564" s="46">
        <f t="shared" si="146"/>
        <v>0</v>
      </c>
    </row>
    <row r="565" spans="2:12">
      <c r="B565" s="152" t="s">
        <v>236</v>
      </c>
      <c r="C565" s="201" t="s">
        <v>12</v>
      </c>
      <c r="D565" s="201"/>
      <c r="E565" s="69"/>
      <c r="F565" s="67">
        <v>674494</v>
      </c>
      <c r="G565" s="67"/>
      <c r="H565" s="46">
        <f t="shared" si="145"/>
        <v>674494</v>
      </c>
      <c r="I565" s="69"/>
      <c r="J565" s="67">
        <v>7740</v>
      </c>
      <c r="K565" s="67"/>
      <c r="L565" s="46">
        <f t="shared" si="146"/>
        <v>7740</v>
      </c>
    </row>
    <row r="566" spans="2:12">
      <c r="B566" s="15">
        <v>98</v>
      </c>
      <c r="C566" s="200" t="s">
        <v>7</v>
      </c>
      <c r="D566" s="200"/>
      <c r="E566" s="129"/>
      <c r="F566" s="130"/>
      <c r="G566" s="130"/>
      <c r="H566" s="141">
        <f t="shared" si="145"/>
        <v>0</v>
      </c>
      <c r="I566" s="129"/>
      <c r="J566" s="130"/>
      <c r="K566" s="130"/>
      <c r="L566" s="141">
        <f t="shared" si="146"/>
        <v>0</v>
      </c>
    </row>
    <row r="567" spans="2:12" ht="12.75" thickBot="1">
      <c r="B567" s="110"/>
      <c r="C567" s="111"/>
      <c r="D567" s="112" t="s">
        <v>68</v>
      </c>
      <c r="E567" s="134">
        <f>SUM(E556+E557+E558+E559+E560+E562+E563+E564+E565+E566)</f>
        <v>0</v>
      </c>
      <c r="F567" s="135">
        <f t="shared" ref="F567:H567" si="147">SUM(F556+F557+F558+F559+F560+F562+F563+F564+F565+F566)</f>
        <v>867834</v>
      </c>
      <c r="G567" s="135">
        <f t="shared" si="147"/>
        <v>0</v>
      </c>
      <c r="H567" s="143">
        <f t="shared" si="147"/>
        <v>867834</v>
      </c>
      <c r="I567" s="134">
        <f>SUM(I556+I557+I558+I559+I560+I562+I563+I564+I565+I566)</f>
        <v>0</v>
      </c>
      <c r="J567" s="135">
        <f t="shared" ref="J567:L567" si="148">SUM(J556+J557+J558+J559+J560+J562+J563+J564+J565+J566)</f>
        <v>198263</v>
      </c>
      <c r="K567" s="135">
        <f t="shared" si="148"/>
        <v>0</v>
      </c>
      <c r="L567" s="143">
        <f t="shared" si="148"/>
        <v>198263</v>
      </c>
    </row>
    <row r="568" spans="2:12" ht="12.75" thickBot="1">
      <c r="B568" s="18"/>
      <c r="C568" s="19"/>
      <c r="D568" s="20"/>
      <c r="E568" s="21"/>
      <c r="F568" s="21"/>
      <c r="G568" s="21"/>
      <c r="H568" s="21"/>
      <c r="I568" s="21"/>
      <c r="J568" s="21"/>
      <c r="K568" s="21"/>
      <c r="L568" s="21"/>
    </row>
    <row r="569" spans="2:12" ht="37.5" customHeight="1" thickBot="1">
      <c r="B569" s="48"/>
      <c r="C569" s="49" t="s">
        <v>1</v>
      </c>
      <c r="D569" s="48" t="s">
        <v>14</v>
      </c>
      <c r="E569" s="122" t="s">
        <v>71</v>
      </c>
      <c r="F569" s="123" t="s">
        <v>72</v>
      </c>
      <c r="G569" s="123" t="s">
        <v>70</v>
      </c>
      <c r="H569" s="124" t="s">
        <v>13</v>
      </c>
      <c r="I569" s="122" t="s">
        <v>71</v>
      </c>
      <c r="J569" s="123" t="s">
        <v>72</v>
      </c>
      <c r="K569" s="123" t="s">
        <v>70</v>
      </c>
      <c r="L569" s="124" t="s">
        <v>13</v>
      </c>
    </row>
    <row r="570" spans="2:12" ht="12.75" thickBot="1">
      <c r="B570" s="44" t="s">
        <v>15</v>
      </c>
      <c r="C570" s="23">
        <v>623</v>
      </c>
      <c r="D570" s="50" t="s">
        <v>44</v>
      </c>
      <c r="E570" s="125"/>
      <c r="F570" s="126"/>
      <c r="G570" s="126"/>
      <c r="H570" s="127"/>
      <c r="I570" s="125"/>
      <c r="J570" s="126"/>
      <c r="K570" s="126"/>
      <c r="L570" s="127"/>
    </row>
    <row r="571" spans="2:12" ht="12" customHeight="1">
      <c r="B571" s="12" t="s">
        <v>10</v>
      </c>
      <c r="C571" s="690" t="s">
        <v>16</v>
      </c>
      <c r="D571" s="690"/>
      <c r="E571" s="128"/>
      <c r="F571" s="66">
        <v>819240</v>
      </c>
      <c r="G571" s="66"/>
      <c r="H571" s="46">
        <f>SUM(E571:G571)</f>
        <v>819240</v>
      </c>
      <c r="I571" s="128"/>
      <c r="J571" s="66">
        <v>758672</v>
      </c>
      <c r="K571" s="66"/>
      <c r="L571" s="46">
        <f>SUM(I571:K571)</f>
        <v>758672</v>
      </c>
    </row>
    <row r="572" spans="2:12">
      <c r="B572" s="13">
        <v>1000</v>
      </c>
      <c r="C572" s="198" t="s">
        <v>2</v>
      </c>
      <c r="D572" s="198"/>
      <c r="E572" s="69"/>
      <c r="F572" s="67">
        <v>544470</v>
      </c>
      <c r="G572" s="67"/>
      <c r="H572" s="46">
        <f t="shared" ref="H572:H581" si="149">SUM(E572:G572)</f>
        <v>544470</v>
      </c>
      <c r="I572" s="69"/>
      <c r="J572" s="67">
        <v>506956</v>
      </c>
      <c r="K572" s="67"/>
      <c r="L572" s="46">
        <f t="shared" ref="L572:L581" si="150">SUM(I572:K572)</f>
        <v>506956</v>
      </c>
    </row>
    <row r="573" spans="2:12">
      <c r="B573" s="14" t="s">
        <v>187</v>
      </c>
      <c r="C573" s="198" t="s">
        <v>188</v>
      </c>
      <c r="D573" s="198"/>
      <c r="E573" s="69"/>
      <c r="F573" s="67">
        <v>9800</v>
      </c>
      <c r="G573" s="67"/>
      <c r="H573" s="46">
        <f t="shared" si="149"/>
        <v>9800</v>
      </c>
      <c r="I573" s="69"/>
      <c r="J573" s="67">
        <v>4798</v>
      </c>
      <c r="K573" s="67"/>
      <c r="L573" s="46">
        <f t="shared" si="150"/>
        <v>4798</v>
      </c>
    </row>
    <row r="574" spans="2:12">
      <c r="B574" s="15" t="s">
        <v>28</v>
      </c>
      <c r="C574" s="200" t="s">
        <v>189</v>
      </c>
      <c r="D574" s="200"/>
      <c r="E574" s="69"/>
      <c r="F574" s="67"/>
      <c r="G574" s="67"/>
      <c r="H574" s="46">
        <f t="shared" si="149"/>
        <v>0</v>
      </c>
      <c r="I574" s="69"/>
      <c r="J574" s="67"/>
      <c r="K574" s="67"/>
      <c r="L574" s="46">
        <f t="shared" si="150"/>
        <v>0</v>
      </c>
    </row>
    <row r="575" spans="2:12">
      <c r="B575" s="13">
        <v>4200</v>
      </c>
      <c r="C575" s="200" t="s">
        <v>3</v>
      </c>
      <c r="D575" s="200"/>
      <c r="E575" s="69"/>
      <c r="F575" s="67"/>
      <c r="G575" s="67"/>
      <c r="H575" s="46">
        <f t="shared" si="149"/>
        <v>0</v>
      </c>
      <c r="I575" s="69"/>
      <c r="J575" s="67"/>
      <c r="K575" s="67"/>
      <c r="L575" s="46">
        <f t="shared" si="150"/>
        <v>0</v>
      </c>
    </row>
    <row r="576" spans="2:12" ht="12" customHeight="1">
      <c r="B576" s="6"/>
      <c r="C576" s="2">
        <v>4214</v>
      </c>
      <c r="D576" s="1" t="s">
        <v>190</v>
      </c>
      <c r="E576" s="69"/>
      <c r="F576" s="67"/>
      <c r="G576" s="67"/>
      <c r="H576" s="46">
        <f t="shared" si="149"/>
        <v>0</v>
      </c>
      <c r="I576" s="69"/>
      <c r="J576" s="67"/>
      <c r="K576" s="67"/>
      <c r="L576" s="46">
        <f t="shared" si="150"/>
        <v>0</v>
      </c>
    </row>
    <row r="577" spans="2:12">
      <c r="B577" s="13">
        <v>4300</v>
      </c>
      <c r="C577" s="199" t="s">
        <v>4</v>
      </c>
      <c r="D577" s="199"/>
      <c r="E577" s="69"/>
      <c r="F577" s="67"/>
      <c r="G577" s="67"/>
      <c r="H577" s="46">
        <f t="shared" si="149"/>
        <v>0</v>
      </c>
      <c r="I577" s="69"/>
      <c r="J577" s="67"/>
      <c r="K577" s="67"/>
      <c r="L577" s="46">
        <f t="shared" si="150"/>
        <v>0</v>
      </c>
    </row>
    <row r="578" spans="2:12">
      <c r="B578" s="13">
        <v>4500</v>
      </c>
      <c r="C578" s="200" t="s">
        <v>5</v>
      </c>
      <c r="D578" s="200"/>
      <c r="E578" s="69"/>
      <c r="F578" s="67"/>
      <c r="G578" s="67"/>
      <c r="H578" s="46">
        <f t="shared" si="149"/>
        <v>0</v>
      </c>
      <c r="I578" s="69"/>
      <c r="J578" s="67"/>
      <c r="K578" s="67"/>
      <c r="L578" s="46">
        <f t="shared" si="150"/>
        <v>0</v>
      </c>
    </row>
    <row r="579" spans="2:12" ht="12" customHeight="1">
      <c r="B579" s="13">
        <v>4600</v>
      </c>
      <c r="C579" s="689" t="s">
        <v>6</v>
      </c>
      <c r="D579" s="689"/>
      <c r="E579" s="69"/>
      <c r="F579" s="67"/>
      <c r="G579" s="67"/>
      <c r="H579" s="46">
        <f t="shared" si="149"/>
        <v>0</v>
      </c>
      <c r="I579" s="69"/>
      <c r="J579" s="67"/>
      <c r="K579" s="67"/>
      <c r="L579" s="46">
        <f t="shared" si="150"/>
        <v>0</v>
      </c>
    </row>
    <row r="580" spans="2:12">
      <c r="B580" s="16" t="s">
        <v>236</v>
      </c>
      <c r="C580" s="201" t="s">
        <v>12</v>
      </c>
      <c r="D580" s="201"/>
      <c r="E580" s="69"/>
      <c r="F580" s="67"/>
      <c r="G580" s="67"/>
      <c r="H580" s="46">
        <f t="shared" si="149"/>
        <v>0</v>
      </c>
      <c r="I580" s="69"/>
      <c r="J580" s="67"/>
      <c r="K580" s="67"/>
      <c r="L580" s="46">
        <f t="shared" si="150"/>
        <v>0</v>
      </c>
    </row>
    <row r="581" spans="2:12" ht="12.75" thickBot="1">
      <c r="B581" s="17">
        <v>98</v>
      </c>
      <c r="C581" s="197" t="s">
        <v>7</v>
      </c>
      <c r="D581" s="200"/>
      <c r="E581" s="129"/>
      <c r="F581" s="130"/>
      <c r="G581" s="130"/>
      <c r="H581" s="46">
        <f t="shared" si="149"/>
        <v>0</v>
      </c>
      <c r="I581" s="129"/>
      <c r="J581" s="130"/>
      <c r="K581" s="130"/>
      <c r="L581" s="46">
        <f t="shared" si="150"/>
        <v>0</v>
      </c>
    </row>
    <row r="582" spans="2:12" ht="12.75" thickBot="1">
      <c r="B582" s="7"/>
      <c r="C582" s="8"/>
      <c r="D582" s="9" t="s">
        <v>68</v>
      </c>
      <c r="E582" s="119">
        <f>SUM(E571+E572+E573+E574+E575+E577+E578+E579+E580+E581)</f>
        <v>0</v>
      </c>
      <c r="F582" s="120">
        <f t="shared" ref="F582:H582" si="151">SUM(F571+F572+F573+F574+F575+F577+F578+F579+F580+F581)</f>
        <v>1373510</v>
      </c>
      <c r="G582" s="120">
        <f t="shared" si="151"/>
        <v>0</v>
      </c>
      <c r="H582" s="121">
        <f t="shared" si="151"/>
        <v>1373510</v>
      </c>
      <c r="I582" s="119">
        <f>SUM(I571+I572+I573+I574+I575+I577+I578+I579+I580+I581)</f>
        <v>0</v>
      </c>
      <c r="J582" s="120">
        <f t="shared" ref="J582:L582" si="152">SUM(J571+J572+J573+J574+J575+J577+J578+J579+J580+J581)</f>
        <v>1270426</v>
      </c>
      <c r="K582" s="120">
        <f t="shared" si="152"/>
        <v>0</v>
      </c>
      <c r="L582" s="121">
        <f t="shared" si="152"/>
        <v>1270426</v>
      </c>
    </row>
    <row r="583" spans="2:12" ht="12" customHeight="1" thickBot="1">
      <c r="B583" s="56"/>
      <c r="C583" s="201"/>
      <c r="D583" s="201"/>
      <c r="E583" s="21"/>
      <c r="F583" s="21"/>
      <c r="G583" s="21"/>
      <c r="H583" s="21"/>
      <c r="I583" s="21"/>
      <c r="J583" s="21"/>
      <c r="K583" s="21"/>
      <c r="L583" s="21"/>
    </row>
    <row r="584" spans="2:12" ht="37.5" customHeight="1" thickBot="1">
      <c r="B584" s="3"/>
      <c r="C584" s="107" t="s">
        <v>1</v>
      </c>
      <c r="D584" s="3" t="s">
        <v>14</v>
      </c>
      <c r="E584" s="122" t="s">
        <v>71</v>
      </c>
      <c r="F584" s="123" t="s">
        <v>72</v>
      </c>
      <c r="G584" s="123" t="s">
        <v>70</v>
      </c>
      <c r="H584" s="124" t="s">
        <v>13</v>
      </c>
      <c r="I584" s="122" t="s">
        <v>71</v>
      </c>
      <c r="J584" s="123" t="s">
        <v>72</v>
      </c>
      <c r="K584" s="123" t="s">
        <v>70</v>
      </c>
      <c r="L584" s="124" t="s">
        <v>13</v>
      </c>
    </row>
    <row r="585" spans="2:12" ht="12.75" thickBot="1">
      <c r="B585" s="44" t="s">
        <v>15</v>
      </c>
      <c r="C585" s="4">
        <v>629</v>
      </c>
      <c r="D585" s="5" t="s">
        <v>45</v>
      </c>
      <c r="E585" s="125"/>
      <c r="F585" s="126"/>
      <c r="G585" s="126"/>
      <c r="H585" s="127"/>
      <c r="I585" s="125"/>
      <c r="J585" s="126"/>
      <c r="K585" s="126"/>
      <c r="L585" s="127"/>
    </row>
    <row r="586" spans="2:12" ht="18" customHeight="1">
      <c r="B586" s="12" t="s">
        <v>10</v>
      </c>
      <c r="C586" s="690" t="s">
        <v>16</v>
      </c>
      <c r="D586" s="690"/>
      <c r="E586" s="128"/>
      <c r="F586" s="66">
        <v>92400</v>
      </c>
      <c r="G586" s="66"/>
      <c r="H586" s="46">
        <f>SUM(E586:G586)</f>
        <v>92400</v>
      </c>
      <c r="I586" s="128"/>
      <c r="J586" s="66">
        <v>85142</v>
      </c>
      <c r="K586" s="66"/>
      <c r="L586" s="46">
        <f>SUM(I586:K586)</f>
        <v>85142</v>
      </c>
    </row>
    <row r="587" spans="2:12">
      <c r="B587" s="13">
        <v>1000</v>
      </c>
      <c r="C587" s="198" t="s">
        <v>2</v>
      </c>
      <c r="D587" s="198"/>
      <c r="E587" s="69"/>
      <c r="F587" s="67">
        <v>21416</v>
      </c>
      <c r="G587" s="67"/>
      <c r="H587" s="46">
        <f t="shared" ref="H587:H596" si="153">SUM(E587:G587)</f>
        <v>21416</v>
      </c>
      <c r="I587" s="69"/>
      <c r="J587" s="67">
        <v>4858</v>
      </c>
      <c r="K587" s="67"/>
      <c r="L587" s="46">
        <f t="shared" ref="L587:L596" si="154">SUM(I587:K587)</f>
        <v>4858</v>
      </c>
    </row>
    <row r="588" spans="2:12" ht="12" customHeight="1">
      <c r="B588" s="14" t="s">
        <v>187</v>
      </c>
      <c r="C588" s="198" t="s">
        <v>188</v>
      </c>
      <c r="D588" s="198"/>
      <c r="E588" s="69"/>
      <c r="F588" s="67"/>
      <c r="G588" s="67"/>
      <c r="H588" s="46">
        <f t="shared" si="153"/>
        <v>0</v>
      </c>
      <c r="I588" s="69"/>
      <c r="J588" s="67"/>
      <c r="K588" s="67"/>
      <c r="L588" s="46">
        <f t="shared" si="154"/>
        <v>0</v>
      </c>
    </row>
    <row r="589" spans="2:12">
      <c r="B589" s="15" t="s">
        <v>28</v>
      </c>
      <c r="C589" s="200" t="s">
        <v>189</v>
      </c>
      <c r="D589" s="200"/>
      <c r="E589" s="69"/>
      <c r="F589" s="67"/>
      <c r="G589" s="67"/>
      <c r="H589" s="46">
        <f t="shared" si="153"/>
        <v>0</v>
      </c>
      <c r="I589" s="69"/>
      <c r="J589" s="67"/>
      <c r="K589" s="67"/>
      <c r="L589" s="46">
        <f t="shared" si="154"/>
        <v>0</v>
      </c>
    </row>
    <row r="590" spans="2:12">
      <c r="B590" s="13">
        <v>4200</v>
      </c>
      <c r="C590" s="200" t="s">
        <v>3</v>
      </c>
      <c r="D590" s="200"/>
      <c r="E590" s="69"/>
      <c r="F590" s="67"/>
      <c r="G590" s="67"/>
      <c r="H590" s="46">
        <f t="shared" si="153"/>
        <v>0</v>
      </c>
      <c r="I590" s="69"/>
      <c r="J590" s="67"/>
      <c r="K590" s="67"/>
      <c r="L590" s="46">
        <f t="shared" si="154"/>
        <v>0</v>
      </c>
    </row>
    <row r="591" spans="2:12">
      <c r="B591" s="6"/>
      <c r="C591" s="2">
        <v>4214</v>
      </c>
      <c r="D591" s="1" t="s">
        <v>190</v>
      </c>
      <c r="E591" s="69"/>
      <c r="F591" s="67"/>
      <c r="G591" s="67"/>
      <c r="H591" s="46">
        <f t="shared" si="153"/>
        <v>0</v>
      </c>
      <c r="I591" s="69"/>
      <c r="J591" s="67"/>
      <c r="K591" s="67"/>
      <c r="L591" s="46">
        <f t="shared" si="154"/>
        <v>0</v>
      </c>
    </row>
    <row r="592" spans="2:12">
      <c r="B592" s="13">
        <v>4300</v>
      </c>
      <c r="C592" s="199" t="s">
        <v>4</v>
      </c>
      <c r="D592" s="199"/>
      <c r="E592" s="69"/>
      <c r="F592" s="67"/>
      <c r="G592" s="67"/>
      <c r="H592" s="46">
        <f t="shared" si="153"/>
        <v>0</v>
      </c>
      <c r="I592" s="69"/>
      <c r="J592" s="67"/>
      <c r="K592" s="67"/>
      <c r="L592" s="46">
        <f t="shared" si="154"/>
        <v>0</v>
      </c>
    </row>
    <row r="593" spans="2:12" ht="15.75" customHeight="1">
      <c r="B593" s="13">
        <v>4500</v>
      </c>
      <c r="C593" s="200" t="s">
        <v>5</v>
      </c>
      <c r="D593" s="200"/>
      <c r="E593" s="69"/>
      <c r="F593" s="67"/>
      <c r="G593" s="67"/>
      <c r="H593" s="46">
        <f t="shared" si="153"/>
        <v>0</v>
      </c>
      <c r="I593" s="69"/>
      <c r="J593" s="67"/>
      <c r="K593" s="67"/>
      <c r="L593" s="46">
        <f t="shared" si="154"/>
        <v>0</v>
      </c>
    </row>
    <row r="594" spans="2:12">
      <c r="B594" s="13">
        <v>4600</v>
      </c>
      <c r="C594" s="689" t="s">
        <v>6</v>
      </c>
      <c r="D594" s="689"/>
      <c r="E594" s="69"/>
      <c r="F594" s="67"/>
      <c r="G594" s="67"/>
      <c r="H594" s="46">
        <f t="shared" si="153"/>
        <v>0</v>
      </c>
      <c r="I594" s="69"/>
      <c r="J594" s="67"/>
      <c r="K594" s="67"/>
      <c r="L594" s="46">
        <f t="shared" si="154"/>
        <v>0</v>
      </c>
    </row>
    <row r="595" spans="2:12">
      <c r="B595" s="152" t="s">
        <v>236</v>
      </c>
      <c r="C595" s="201" t="s">
        <v>12</v>
      </c>
      <c r="D595" s="201"/>
      <c r="E595" s="69"/>
      <c r="F595" s="67"/>
      <c r="G595" s="67"/>
      <c r="H595" s="46">
        <f t="shared" si="153"/>
        <v>0</v>
      </c>
      <c r="I595" s="69"/>
      <c r="J595" s="67"/>
      <c r="K595" s="67"/>
      <c r="L595" s="46">
        <f t="shared" si="154"/>
        <v>0</v>
      </c>
    </row>
    <row r="596" spans="2:12" ht="12" customHeight="1" thickBot="1">
      <c r="B596" s="17">
        <v>98</v>
      </c>
      <c r="C596" s="197" t="s">
        <v>7</v>
      </c>
      <c r="D596" s="200"/>
      <c r="E596" s="129"/>
      <c r="F596" s="130"/>
      <c r="G596" s="130"/>
      <c r="H596" s="46">
        <f t="shared" si="153"/>
        <v>0</v>
      </c>
      <c r="I596" s="129"/>
      <c r="J596" s="130"/>
      <c r="K596" s="130"/>
      <c r="L596" s="46">
        <f t="shared" si="154"/>
        <v>0</v>
      </c>
    </row>
    <row r="597" spans="2:12" ht="12.75" thickBot="1">
      <c r="B597" s="7"/>
      <c r="C597" s="8"/>
      <c r="D597" s="9" t="s">
        <v>68</v>
      </c>
      <c r="E597" s="119">
        <f>SUM(E586+E587+E588+E589+E590+E592+E593+E594+E595+E596)</f>
        <v>0</v>
      </c>
      <c r="F597" s="120">
        <f t="shared" ref="F597:H597" si="155">SUM(F586+F587+F588+F589+F590+F592+F593+F594+F595+F596)</f>
        <v>113816</v>
      </c>
      <c r="G597" s="120">
        <f t="shared" si="155"/>
        <v>0</v>
      </c>
      <c r="H597" s="121">
        <f t="shared" si="155"/>
        <v>113816</v>
      </c>
      <c r="I597" s="119">
        <f>SUM(I586+I587+I588+I589+I590+I592+I593+I594+I595+I596)</f>
        <v>0</v>
      </c>
      <c r="J597" s="120">
        <f t="shared" ref="J597:L597" si="156">SUM(J586+J587+J588+J589+J590+J592+J593+J594+J595+J596)</f>
        <v>90000</v>
      </c>
      <c r="K597" s="120">
        <f t="shared" si="156"/>
        <v>0</v>
      </c>
      <c r="L597" s="121">
        <f t="shared" si="156"/>
        <v>90000</v>
      </c>
    </row>
    <row r="598" spans="2:12">
      <c r="B598" s="701" t="s">
        <v>47</v>
      </c>
      <c r="C598" s="701"/>
      <c r="D598" s="701"/>
      <c r="E598" s="21"/>
      <c r="F598" s="21"/>
      <c r="G598" s="21"/>
      <c r="H598" s="21"/>
      <c r="I598" s="21"/>
      <c r="J598" s="21"/>
      <c r="K598" s="21"/>
      <c r="L598" s="21"/>
    </row>
    <row r="599" spans="2:12">
      <c r="B599" s="703" t="s">
        <v>46</v>
      </c>
      <c r="C599" s="703"/>
      <c r="D599" s="703"/>
      <c r="E599" s="21">
        <f>SUM(E477+E597+E582+E567+E552+E537+E522+E507+E492)</f>
        <v>0</v>
      </c>
      <c r="F599" s="21">
        <f t="shared" ref="F599:L599" si="157">SUM(F477+F597+F582+F567+F552+F537+F522+F507+F492)</f>
        <v>15064845</v>
      </c>
      <c r="G599" s="21">
        <f t="shared" si="157"/>
        <v>0</v>
      </c>
      <c r="H599" s="21">
        <f t="shared" si="157"/>
        <v>15064845</v>
      </c>
      <c r="I599" s="21">
        <f t="shared" si="157"/>
        <v>0</v>
      </c>
      <c r="J599" s="21">
        <f t="shared" si="157"/>
        <v>10339801</v>
      </c>
      <c r="K599" s="21">
        <f t="shared" si="157"/>
        <v>0</v>
      </c>
      <c r="L599" s="21">
        <f t="shared" si="157"/>
        <v>10339801</v>
      </c>
    </row>
    <row r="600" spans="2:12" ht="12.75" thickBot="1">
      <c r="B600" s="215"/>
      <c r="C600" s="215"/>
      <c r="D600" s="215"/>
      <c r="E600" s="81"/>
      <c r="F600" s="81"/>
      <c r="G600" s="81"/>
      <c r="H600" s="81"/>
      <c r="I600" s="81"/>
      <c r="J600" s="81"/>
      <c r="K600" s="81"/>
      <c r="L600" s="81"/>
    </row>
    <row r="601" spans="2:12" ht="36" customHeight="1" thickBot="1">
      <c r="B601" s="3"/>
      <c r="C601" s="107" t="s">
        <v>1</v>
      </c>
      <c r="D601" s="3" t="s">
        <v>14</v>
      </c>
      <c r="E601" s="122" t="s">
        <v>71</v>
      </c>
      <c r="F601" s="123" t="s">
        <v>72</v>
      </c>
      <c r="G601" s="123" t="s">
        <v>70</v>
      </c>
      <c r="H601" s="124" t="s">
        <v>13</v>
      </c>
      <c r="I601" s="122" t="s">
        <v>71</v>
      </c>
      <c r="J601" s="123" t="s">
        <v>72</v>
      </c>
      <c r="K601" s="123" t="s">
        <v>70</v>
      </c>
      <c r="L601" s="124" t="s">
        <v>13</v>
      </c>
    </row>
    <row r="602" spans="2:12" ht="12.75" thickBot="1">
      <c r="B602" s="44" t="s">
        <v>15</v>
      </c>
      <c r="C602" s="4">
        <v>701</v>
      </c>
      <c r="D602" s="5" t="s">
        <v>48</v>
      </c>
      <c r="E602" s="125"/>
      <c r="F602" s="126"/>
      <c r="G602" s="126"/>
      <c r="H602" s="127"/>
      <c r="I602" s="125"/>
      <c r="J602" s="126"/>
      <c r="K602" s="126"/>
      <c r="L602" s="127"/>
    </row>
    <row r="603" spans="2:12" ht="12" customHeight="1">
      <c r="B603" s="12" t="s">
        <v>10</v>
      </c>
      <c r="C603" s="690" t="s">
        <v>16</v>
      </c>
      <c r="D603" s="690"/>
      <c r="E603" s="128"/>
      <c r="F603" s="66"/>
      <c r="G603" s="66"/>
      <c r="H603" s="46">
        <f>SUM(E603:G603)</f>
        <v>0</v>
      </c>
      <c r="I603" s="128"/>
      <c r="J603" s="66"/>
      <c r="K603" s="66"/>
      <c r="L603" s="46">
        <f>SUM(I603:K603)</f>
        <v>0</v>
      </c>
    </row>
    <row r="604" spans="2:12">
      <c r="B604" s="13">
        <v>1000</v>
      </c>
      <c r="C604" s="198" t="s">
        <v>2</v>
      </c>
      <c r="D604" s="198"/>
      <c r="E604" s="69"/>
      <c r="F604" s="67">
        <v>1260</v>
      </c>
      <c r="G604" s="67"/>
      <c r="H604" s="46">
        <f t="shared" ref="H604:H613" si="158">SUM(E604:G604)</f>
        <v>1260</v>
      </c>
      <c r="I604" s="69"/>
      <c r="J604" s="67">
        <v>1260</v>
      </c>
      <c r="K604" s="67"/>
      <c r="L604" s="46">
        <f t="shared" ref="L604:L613" si="159">SUM(I604:K604)</f>
        <v>1260</v>
      </c>
    </row>
    <row r="605" spans="2:12">
      <c r="B605" s="14" t="s">
        <v>187</v>
      </c>
      <c r="C605" s="198" t="s">
        <v>188</v>
      </c>
      <c r="D605" s="198"/>
      <c r="E605" s="69"/>
      <c r="F605" s="67"/>
      <c r="G605" s="67"/>
      <c r="H605" s="46">
        <f t="shared" si="158"/>
        <v>0</v>
      </c>
      <c r="I605" s="69"/>
      <c r="J605" s="67"/>
      <c r="K605" s="67"/>
      <c r="L605" s="46">
        <f t="shared" si="159"/>
        <v>0</v>
      </c>
    </row>
    <row r="606" spans="2:12">
      <c r="B606" s="15" t="s">
        <v>28</v>
      </c>
      <c r="C606" s="200" t="s">
        <v>189</v>
      </c>
      <c r="D606" s="200"/>
      <c r="E606" s="69"/>
      <c r="F606" s="67"/>
      <c r="G606" s="67"/>
      <c r="H606" s="46">
        <f t="shared" si="158"/>
        <v>0</v>
      </c>
      <c r="I606" s="69"/>
      <c r="J606" s="67"/>
      <c r="K606" s="67"/>
      <c r="L606" s="46">
        <f t="shared" si="159"/>
        <v>0</v>
      </c>
    </row>
    <row r="607" spans="2:12">
      <c r="B607" s="13">
        <v>4200</v>
      </c>
      <c r="C607" s="200" t="s">
        <v>3</v>
      </c>
      <c r="D607" s="200"/>
      <c r="E607" s="69"/>
      <c r="F607" s="67"/>
      <c r="G607" s="67"/>
      <c r="H607" s="46">
        <f t="shared" si="158"/>
        <v>0</v>
      </c>
      <c r="I607" s="69"/>
      <c r="J607" s="67"/>
      <c r="K607" s="67"/>
      <c r="L607" s="46">
        <f t="shared" si="159"/>
        <v>0</v>
      </c>
    </row>
    <row r="608" spans="2:12" ht="18" customHeight="1">
      <c r="B608" s="6"/>
      <c r="C608" s="2">
        <v>4214</v>
      </c>
      <c r="D608" s="1" t="s">
        <v>190</v>
      </c>
      <c r="E608" s="69"/>
      <c r="F608" s="67"/>
      <c r="G608" s="67"/>
      <c r="H608" s="46">
        <f t="shared" si="158"/>
        <v>0</v>
      </c>
      <c r="I608" s="69"/>
      <c r="J608" s="67"/>
      <c r="K608" s="67"/>
      <c r="L608" s="46">
        <f t="shared" si="159"/>
        <v>0</v>
      </c>
    </row>
    <row r="609" spans="2:12">
      <c r="B609" s="13">
        <v>4300</v>
      </c>
      <c r="C609" s="199" t="s">
        <v>4</v>
      </c>
      <c r="D609" s="199"/>
      <c r="E609" s="69"/>
      <c r="F609" s="67"/>
      <c r="G609" s="67"/>
      <c r="H609" s="46">
        <f t="shared" si="158"/>
        <v>0</v>
      </c>
      <c r="I609" s="69"/>
      <c r="J609" s="67"/>
      <c r="K609" s="67"/>
      <c r="L609" s="46">
        <f t="shared" si="159"/>
        <v>0</v>
      </c>
    </row>
    <row r="610" spans="2:12">
      <c r="B610" s="13">
        <v>4500</v>
      </c>
      <c r="C610" s="200" t="s">
        <v>5</v>
      </c>
      <c r="D610" s="200"/>
      <c r="E610" s="69"/>
      <c r="F610" s="67"/>
      <c r="G610" s="67"/>
      <c r="H610" s="46">
        <f t="shared" si="158"/>
        <v>0</v>
      </c>
      <c r="I610" s="69"/>
      <c r="J610" s="67"/>
      <c r="K610" s="67"/>
      <c r="L610" s="46">
        <f t="shared" si="159"/>
        <v>0</v>
      </c>
    </row>
    <row r="611" spans="2:12" ht="12" customHeight="1">
      <c r="B611" s="13">
        <v>4600</v>
      </c>
      <c r="C611" s="689" t="s">
        <v>6</v>
      </c>
      <c r="D611" s="689"/>
      <c r="E611" s="69"/>
      <c r="F611" s="67"/>
      <c r="G611" s="67"/>
      <c r="H611" s="46">
        <f t="shared" si="158"/>
        <v>0</v>
      </c>
      <c r="I611" s="69"/>
      <c r="J611" s="67"/>
      <c r="K611" s="67"/>
      <c r="L611" s="46">
        <f t="shared" si="159"/>
        <v>0</v>
      </c>
    </row>
    <row r="612" spans="2:12">
      <c r="B612" s="152" t="s">
        <v>236</v>
      </c>
      <c r="C612" s="201" t="s">
        <v>12</v>
      </c>
      <c r="D612" s="201"/>
      <c r="E612" s="69"/>
      <c r="F612" s="67"/>
      <c r="G612" s="67"/>
      <c r="H612" s="46">
        <f t="shared" si="158"/>
        <v>0</v>
      </c>
      <c r="I612" s="69"/>
      <c r="J612" s="67"/>
      <c r="K612" s="67"/>
      <c r="L612" s="46">
        <f t="shared" si="159"/>
        <v>0</v>
      </c>
    </row>
    <row r="613" spans="2:12" ht="12.75" thickBot="1">
      <c r="B613" s="17">
        <v>98</v>
      </c>
      <c r="C613" s="197" t="s">
        <v>7</v>
      </c>
      <c r="D613" s="200"/>
      <c r="E613" s="129"/>
      <c r="F613" s="130"/>
      <c r="G613" s="130"/>
      <c r="H613" s="46">
        <f t="shared" si="158"/>
        <v>0</v>
      </c>
      <c r="I613" s="129"/>
      <c r="J613" s="130"/>
      <c r="K613" s="130"/>
      <c r="L613" s="46">
        <f t="shared" si="159"/>
        <v>0</v>
      </c>
    </row>
    <row r="614" spans="2:12" ht="12.75" thickBot="1">
      <c r="B614" s="7"/>
      <c r="C614" s="8"/>
      <c r="D614" s="9" t="s">
        <v>68</v>
      </c>
      <c r="E614" s="119">
        <f>SUM(E603+E604+E605+E606+E607+E609+E610+E611+E612+E613)</f>
        <v>0</v>
      </c>
      <c r="F614" s="120">
        <f t="shared" ref="F614:H614" si="160">SUM(F603+F604+F605+F606+F607+F609+F610+F611+F612+F613)</f>
        <v>1260</v>
      </c>
      <c r="G614" s="120">
        <f t="shared" si="160"/>
        <v>0</v>
      </c>
      <c r="H614" s="121">
        <f t="shared" si="160"/>
        <v>1260</v>
      </c>
      <c r="I614" s="119">
        <f>SUM(I603+I604+I605+I606+I607+I609+I610+I611+I612+I613)</f>
        <v>0</v>
      </c>
      <c r="J614" s="120">
        <f t="shared" ref="J614:L614" si="161">SUM(J603+J604+J605+J606+J607+J609+J610+J611+J612+J613)</f>
        <v>1260</v>
      </c>
      <c r="K614" s="120">
        <f t="shared" si="161"/>
        <v>0</v>
      </c>
      <c r="L614" s="121">
        <f t="shared" si="161"/>
        <v>1260</v>
      </c>
    </row>
    <row r="615" spans="2:12" ht="12.75" thickBot="1">
      <c r="B615" s="61"/>
      <c r="C615" s="62"/>
      <c r="D615" s="63"/>
      <c r="E615" s="21"/>
      <c r="F615" s="21"/>
      <c r="G615" s="21"/>
      <c r="H615" s="21"/>
      <c r="I615" s="21"/>
      <c r="J615" s="21"/>
      <c r="K615" s="21"/>
      <c r="L615" s="21"/>
    </row>
    <row r="616" spans="2:12" ht="36" customHeight="1" thickBot="1">
      <c r="B616" s="3"/>
      <c r="C616" s="107" t="s">
        <v>1</v>
      </c>
      <c r="D616" s="3" t="s">
        <v>14</v>
      </c>
      <c r="E616" s="122" t="s">
        <v>71</v>
      </c>
      <c r="F616" s="123" t="s">
        <v>72</v>
      </c>
      <c r="G616" s="123" t="s">
        <v>70</v>
      </c>
      <c r="H616" s="124" t="s">
        <v>13</v>
      </c>
      <c r="I616" s="122" t="s">
        <v>71</v>
      </c>
      <c r="J616" s="123" t="s">
        <v>72</v>
      </c>
      <c r="K616" s="123" t="s">
        <v>70</v>
      </c>
      <c r="L616" s="124" t="s">
        <v>13</v>
      </c>
    </row>
    <row r="617" spans="2:12" ht="12.75" thickBot="1">
      <c r="B617" s="44" t="s">
        <v>15</v>
      </c>
      <c r="C617" s="4">
        <v>713</v>
      </c>
      <c r="D617" s="5" t="s">
        <v>49</v>
      </c>
      <c r="E617" s="125"/>
      <c r="F617" s="126"/>
      <c r="G617" s="126"/>
      <c r="H617" s="127"/>
      <c r="I617" s="125"/>
      <c r="J617" s="126"/>
      <c r="K617" s="126"/>
      <c r="L617" s="127"/>
    </row>
    <row r="618" spans="2:12" ht="12" customHeight="1">
      <c r="B618" s="12" t="s">
        <v>10</v>
      </c>
      <c r="C618" s="690" t="s">
        <v>16</v>
      </c>
      <c r="D618" s="690"/>
      <c r="E618" s="128"/>
      <c r="F618" s="66"/>
      <c r="G618" s="66"/>
      <c r="H618" s="46">
        <f>SUM(E618:G618)</f>
        <v>0</v>
      </c>
      <c r="I618" s="128"/>
      <c r="J618" s="66"/>
      <c r="K618" s="66"/>
      <c r="L618" s="46">
        <f>SUM(I618:K618)</f>
        <v>0</v>
      </c>
    </row>
    <row r="619" spans="2:12">
      <c r="B619" s="13">
        <v>1000</v>
      </c>
      <c r="C619" s="198" t="s">
        <v>2</v>
      </c>
      <c r="D619" s="198"/>
      <c r="E619" s="69">
        <v>11231</v>
      </c>
      <c r="F619" s="67"/>
      <c r="G619" s="67"/>
      <c r="H619" s="46">
        <f t="shared" ref="H619:H629" si="162">SUM(E619:G619)</f>
        <v>11231</v>
      </c>
      <c r="I619" s="69">
        <v>7355</v>
      </c>
      <c r="J619" s="67"/>
      <c r="K619" s="67"/>
      <c r="L619" s="46">
        <f t="shared" ref="L619:L629" si="163">SUM(I619:K619)</f>
        <v>7355</v>
      </c>
    </row>
    <row r="620" spans="2:12">
      <c r="B620" s="14" t="s">
        <v>187</v>
      </c>
      <c r="C620" s="198" t="s">
        <v>188</v>
      </c>
      <c r="D620" s="198"/>
      <c r="E620" s="69"/>
      <c r="F620" s="67"/>
      <c r="G620" s="67"/>
      <c r="H620" s="46">
        <f t="shared" si="162"/>
        <v>0</v>
      </c>
      <c r="I620" s="69"/>
      <c r="J620" s="67"/>
      <c r="K620" s="67"/>
      <c r="L620" s="46">
        <f t="shared" si="163"/>
        <v>0</v>
      </c>
    </row>
    <row r="621" spans="2:12">
      <c r="B621" s="15" t="s">
        <v>28</v>
      </c>
      <c r="C621" s="200" t="s">
        <v>189</v>
      </c>
      <c r="D621" s="200"/>
      <c r="E621" s="69"/>
      <c r="F621" s="67"/>
      <c r="G621" s="67"/>
      <c r="H621" s="46">
        <f t="shared" si="162"/>
        <v>0</v>
      </c>
      <c r="I621" s="69"/>
      <c r="J621" s="67"/>
      <c r="K621" s="67"/>
      <c r="L621" s="46">
        <f t="shared" si="163"/>
        <v>0</v>
      </c>
    </row>
    <row r="622" spans="2:12">
      <c r="B622" s="13">
        <v>4200</v>
      </c>
      <c r="C622" s="200" t="s">
        <v>3</v>
      </c>
      <c r="D622" s="200"/>
      <c r="E622" s="69"/>
      <c r="F622" s="67"/>
      <c r="G622" s="67"/>
      <c r="H622" s="46">
        <f t="shared" si="162"/>
        <v>0</v>
      </c>
      <c r="I622" s="69"/>
      <c r="J622" s="67"/>
      <c r="K622" s="67"/>
      <c r="L622" s="46">
        <f t="shared" si="163"/>
        <v>0</v>
      </c>
    </row>
    <row r="623" spans="2:12" ht="17.25" customHeight="1">
      <c r="B623" s="6"/>
      <c r="C623" s="2">
        <v>4214</v>
      </c>
      <c r="D623" s="1" t="s">
        <v>190</v>
      </c>
      <c r="E623" s="69"/>
      <c r="F623" s="67"/>
      <c r="G623" s="67"/>
      <c r="H623" s="46">
        <f t="shared" si="162"/>
        <v>0</v>
      </c>
      <c r="I623" s="69"/>
      <c r="J623" s="67"/>
      <c r="K623" s="67"/>
      <c r="L623" s="46">
        <f t="shared" si="163"/>
        <v>0</v>
      </c>
    </row>
    <row r="624" spans="2:12">
      <c r="B624" s="13">
        <v>4300</v>
      </c>
      <c r="C624" s="199" t="s">
        <v>4</v>
      </c>
      <c r="D624" s="199"/>
      <c r="E624" s="69"/>
      <c r="F624" s="67"/>
      <c r="G624" s="67"/>
      <c r="H624" s="46">
        <f t="shared" si="162"/>
        <v>0</v>
      </c>
      <c r="I624" s="69"/>
      <c r="J624" s="67"/>
      <c r="K624" s="67"/>
      <c r="L624" s="46">
        <f t="shared" si="163"/>
        <v>0</v>
      </c>
    </row>
    <row r="625" spans="2:12">
      <c r="B625" s="13">
        <v>4500</v>
      </c>
      <c r="C625" s="200" t="s">
        <v>5</v>
      </c>
      <c r="D625" s="200"/>
      <c r="E625" s="69"/>
      <c r="F625" s="67"/>
      <c r="G625" s="67"/>
      <c r="H625" s="46">
        <f t="shared" si="162"/>
        <v>0</v>
      </c>
      <c r="I625" s="69"/>
      <c r="J625" s="67"/>
      <c r="K625" s="67"/>
      <c r="L625" s="46">
        <f t="shared" si="163"/>
        <v>0</v>
      </c>
    </row>
    <row r="626" spans="2:12" ht="12" customHeight="1">
      <c r="B626" s="13">
        <v>4600</v>
      </c>
      <c r="C626" s="689" t="s">
        <v>6</v>
      </c>
      <c r="D626" s="689"/>
      <c r="E626" s="69"/>
      <c r="F626" s="67"/>
      <c r="G626" s="67"/>
      <c r="H626" s="46">
        <f t="shared" si="162"/>
        <v>0</v>
      </c>
      <c r="I626" s="69"/>
      <c r="J626" s="67"/>
      <c r="K626" s="67"/>
      <c r="L626" s="46">
        <f t="shared" si="163"/>
        <v>0</v>
      </c>
    </row>
    <row r="627" spans="2:12">
      <c r="B627" s="152" t="s">
        <v>236</v>
      </c>
      <c r="C627" s="201" t="s">
        <v>12</v>
      </c>
      <c r="D627" s="201"/>
      <c r="E627" s="69"/>
      <c r="F627" s="67"/>
      <c r="G627" s="67"/>
      <c r="H627" s="46">
        <f t="shared" si="162"/>
        <v>0</v>
      </c>
      <c r="I627" s="69"/>
      <c r="J627" s="67"/>
      <c r="K627" s="67"/>
      <c r="L627" s="46">
        <f t="shared" si="163"/>
        <v>0</v>
      </c>
    </row>
    <row r="628" spans="2:12" ht="12.75" thickBot="1">
      <c r="B628" s="17">
        <v>98</v>
      </c>
      <c r="C628" s="197" t="s">
        <v>7</v>
      </c>
      <c r="D628" s="200"/>
      <c r="E628" s="129"/>
      <c r="F628" s="130"/>
      <c r="G628" s="130"/>
      <c r="H628" s="46">
        <f t="shared" si="162"/>
        <v>0</v>
      </c>
      <c r="I628" s="129"/>
      <c r="J628" s="130"/>
      <c r="K628" s="130"/>
      <c r="L628" s="46">
        <f t="shared" si="163"/>
        <v>0</v>
      </c>
    </row>
    <row r="629" spans="2:12" ht="12.75" thickBot="1">
      <c r="B629" s="7"/>
      <c r="C629" s="8"/>
      <c r="D629" s="9" t="s">
        <v>68</v>
      </c>
      <c r="E629" s="119">
        <f>SUM(E618+E619+E620+E621+E622+E624+E625+E626+E627+E628)</f>
        <v>11231</v>
      </c>
      <c r="F629" s="120">
        <f t="shared" ref="F629:G629" si="164">SUM(F618+F619+F620+F621+F622+F624+F625+F626+F627+F628)</f>
        <v>0</v>
      </c>
      <c r="G629" s="120">
        <f t="shared" si="164"/>
        <v>0</v>
      </c>
      <c r="H629" s="131">
        <f t="shared" si="162"/>
        <v>11231</v>
      </c>
      <c r="I629" s="119">
        <f>SUM(I618+I619+I620+I621+I622+I624+I625+I626+I627+I628)</f>
        <v>7355</v>
      </c>
      <c r="J629" s="120">
        <f t="shared" ref="J629:K629" si="165">SUM(J618+J619+J620+J621+J622+J624+J625+J626+J627+J628)</f>
        <v>0</v>
      </c>
      <c r="K629" s="120">
        <f t="shared" si="165"/>
        <v>0</v>
      </c>
      <c r="L629" s="131">
        <f t="shared" si="163"/>
        <v>7355</v>
      </c>
    </row>
    <row r="630" spans="2:12" ht="12.75" thickBot="1">
      <c r="B630" s="18"/>
      <c r="C630" s="19"/>
      <c r="D630" s="20"/>
      <c r="E630" s="21"/>
      <c r="F630" s="21"/>
      <c r="G630" s="21"/>
      <c r="H630" s="21"/>
      <c r="I630" s="21"/>
      <c r="J630" s="21"/>
      <c r="K630" s="21"/>
      <c r="L630" s="21"/>
    </row>
    <row r="631" spans="2:12" ht="35.25" customHeight="1" thickBot="1">
      <c r="B631" s="3"/>
      <c r="C631" s="107" t="s">
        <v>1</v>
      </c>
      <c r="D631" s="3" t="s">
        <v>14</v>
      </c>
      <c r="E631" s="122" t="s">
        <v>71</v>
      </c>
      <c r="F631" s="123" t="s">
        <v>72</v>
      </c>
      <c r="G631" s="123" t="s">
        <v>70</v>
      </c>
      <c r="H631" s="124" t="s">
        <v>13</v>
      </c>
      <c r="I631" s="122" t="s">
        <v>71</v>
      </c>
      <c r="J631" s="123" t="s">
        <v>72</v>
      </c>
      <c r="K631" s="123" t="s">
        <v>70</v>
      </c>
      <c r="L631" s="124" t="s">
        <v>13</v>
      </c>
    </row>
    <row r="632" spans="2:12" ht="12.75" thickBot="1">
      <c r="B632" s="44" t="s">
        <v>15</v>
      </c>
      <c r="C632" s="4">
        <v>714</v>
      </c>
      <c r="D632" s="5" t="s">
        <v>50</v>
      </c>
      <c r="E632" s="125"/>
      <c r="F632" s="126"/>
      <c r="G632" s="126"/>
      <c r="H632" s="127"/>
      <c r="I632" s="125"/>
      <c r="J632" s="126"/>
      <c r="K632" s="126"/>
      <c r="L632" s="127"/>
    </row>
    <row r="633" spans="2:12" ht="12" customHeight="1">
      <c r="B633" s="12" t="s">
        <v>10</v>
      </c>
      <c r="C633" s="690" t="s">
        <v>16</v>
      </c>
      <c r="D633" s="690"/>
      <c r="E633" s="128"/>
      <c r="F633" s="66">
        <v>90890</v>
      </c>
      <c r="G633" s="66"/>
      <c r="H633" s="46">
        <f>SUM(E633:G633)</f>
        <v>90890</v>
      </c>
      <c r="I633" s="128"/>
      <c r="J633" s="66">
        <v>89925</v>
      </c>
      <c r="K633" s="66"/>
      <c r="L633" s="46">
        <f>SUM(I633:K633)</f>
        <v>89925</v>
      </c>
    </row>
    <row r="634" spans="2:12">
      <c r="B634" s="13">
        <v>1000</v>
      </c>
      <c r="C634" s="198" t="s">
        <v>2</v>
      </c>
      <c r="D634" s="198"/>
      <c r="E634" s="69"/>
      <c r="F634" s="67">
        <v>33670</v>
      </c>
      <c r="G634" s="67"/>
      <c r="H634" s="46">
        <f t="shared" ref="H634:H643" si="166">SUM(E634:G634)</f>
        <v>33670</v>
      </c>
      <c r="I634" s="69"/>
      <c r="J634" s="67">
        <v>28441</v>
      </c>
      <c r="K634" s="67"/>
      <c r="L634" s="46">
        <f t="shared" ref="L634:L643" si="167">SUM(I634:K634)</f>
        <v>28441</v>
      </c>
    </row>
    <row r="635" spans="2:12">
      <c r="B635" s="14" t="s">
        <v>187</v>
      </c>
      <c r="C635" s="198" t="s">
        <v>188</v>
      </c>
      <c r="D635" s="198"/>
      <c r="E635" s="69"/>
      <c r="F635" s="67"/>
      <c r="G635" s="67"/>
      <c r="H635" s="46">
        <f t="shared" si="166"/>
        <v>0</v>
      </c>
      <c r="I635" s="69"/>
      <c r="J635" s="67"/>
      <c r="K635" s="67"/>
      <c r="L635" s="46">
        <f t="shared" si="167"/>
        <v>0</v>
      </c>
    </row>
    <row r="636" spans="2:12">
      <c r="B636" s="15" t="s">
        <v>28</v>
      </c>
      <c r="C636" s="200" t="s">
        <v>189</v>
      </c>
      <c r="D636" s="200"/>
      <c r="E636" s="69"/>
      <c r="F636" s="67"/>
      <c r="G636" s="67"/>
      <c r="H636" s="46">
        <f t="shared" si="166"/>
        <v>0</v>
      </c>
      <c r="I636" s="69"/>
      <c r="J636" s="67"/>
      <c r="K636" s="67"/>
      <c r="L636" s="46">
        <f t="shared" si="167"/>
        <v>0</v>
      </c>
    </row>
    <row r="637" spans="2:12">
      <c r="B637" s="13">
        <v>4200</v>
      </c>
      <c r="C637" s="200" t="s">
        <v>3</v>
      </c>
      <c r="D637" s="200"/>
      <c r="E637" s="69"/>
      <c r="F637" s="67"/>
      <c r="G637" s="67"/>
      <c r="H637" s="46">
        <f t="shared" si="166"/>
        <v>0</v>
      </c>
      <c r="I637" s="69"/>
      <c r="J637" s="67"/>
      <c r="K637" s="67"/>
      <c r="L637" s="46">
        <f t="shared" si="167"/>
        <v>0</v>
      </c>
    </row>
    <row r="638" spans="2:12" ht="17.25" customHeight="1">
      <c r="B638" s="6"/>
      <c r="C638" s="2">
        <v>4214</v>
      </c>
      <c r="D638" s="1" t="s">
        <v>190</v>
      </c>
      <c r="E638" s="69"/>
      <c r="F638" s="67"/>
      <c r="G638" s="67"/>
      <c r="H638" s="46">
        <f t="shared" si="166"/>
        <v>0</v>
      </c>
      <c r="I638" s="69"/>
      <c r="J638" s="67"/>
      <c r="K638" s="67"/>
      <c r="L638" s="46">
        <f t="shared" si="167"/>
        <v>0</v>
      </c>
    </row>
    <row r="639" spans="2:12">
      <c r="B639" s="13">
        <v>4300</v>
      </c>
      <c r="C639" s="199" t="s">
        <v>4</v>
      </c>
      <c r="D639" s="199"/>
      <c r="E639" s="69"/>
      <c r="F639" s="67"/>
      <c r="G639" s="67"/>
      <c r="H639" s="46">
        <f t="shared" si="166"/>
        <v>0</v>
      </c>
      <c r="I639" s="69"/>
      <c r="J639" s="67"/>
      <c r="K639" s="67"/>
      <c r="L639" s="46">
        <f t="shared" si="167"/>
        <v>0</v>
      </c>
    </row>
    <row r="640" spans="2:12">
      <c r="B640" s="13">
        <v>4500</v>
      </c>
      <c r="C640" s="200" t="s">
        <v>5</v>
      </c>
      <c r="D640" s="200"/>
      <c r="E640" s="69"/>
      <c r="F640" s="67">
        <v>19000</v>
      </c>
      <c r="G640" s="67"/>
      <c r="H640" s="46">
        <f t="shared" si="166"/>
        <v>19000</v>
      </c>
      <c r="I640" s="69"/>
      <c r="J640" s="67">
        <v>14000</v>
      </c>
      <c r="K640" s="67"/>
      <c r="L640" s="46">
        <f t="shared" si="167"/>
        <v>14000</v>
      </c>
    </row>
    <row r="641" spans="2:12" ht="12" customHeight="1">
      <c r="B641" s="13">
        <v>4600</v>
      </c>
      <c r="C641" s="689" t="s">
        <v>6</v>
      </c>
      <c r="D641" s="689"/>
      <c r="E641" s="69"/>
      <c r="F641" s="67"/>
      <c r="G641" s="67"/>
      <c r="H641" s="46">
        <f t="shared" si="166"/>
        <v>0</v>
      </c>
      <c r="I641" s="69"/>
      <c r="J641" s="67"/>
      <c r="K641" s="67"/>
      <c r="L641" s="46">
        <f t="shared" si="167"/>
        <v>0</v>
      </c>
    </row>
    <row r="642" spans="2:12">
      <c r="B642" s="152" t="s">
        <v>236</v>
      </c>
      <c r="C642" s="201" t="s">
        <v>12</v>
      </c>
      <c r="D642" s="201"/>
      <c r="E642" s="69"/>
      <c r="F642" s="67">
        <v>62402</v>
      </c>
      <c r="G642" s="67"/>
      <c r="H642" s="46">
        <f t="shared" si="166"/>
        <v>62402</v>
      </c>
      <c r="I642" s="69"/>
      <c r="J642" s="67">
        <v>18902</v>
      </c>
      <c r="K642" s="67"/>
      <c r="L642" s="46">
        <f t="shared" si="167"/>
        <v>18902</v>
      </c>
    </row>
    <row r="643" spans="2:12" ht="12.75" thickBot="1">
      <c r="B643" s="17">
        <v>98</v>
      </c>
      <c r="C643" s="197" t="s">
        <v>7</v>
      </c>
      <c r="D643" s="200"/>
      <c r="E643" s="129"/>
      <c r="F643" s="130"/>
      <c r="G643" s="130"/>
      <c r="H643" s="46">
        <f t="shared" si="166"/>
        <v>0</v>
      </c>
      <c r="I643" s="129"/>
      <c r="J643" s="130"/>
      <c r="K643" s="130"/>
      <c r="L643" s="46">
        <f t="shared" si="167"/>
        <v>0</v>
      </c>
    </row>
    <row r="644" spans="2:12" ht="12.75" thickBot="1">
      <c r="B644" s="7"/>
      <c r="C644" s="8"/>
      <c r="D644" s="9" t="s">
        <v>68</v>
      </c>
      <c r="E644" s="119">
        <f>SUM(E633+E634+E635+E636+E637+E639+E640+E641+E642+E643)</f>
        <v>0</v>
      </c>
      <c r="F644" s="120">
        <f t="shared" ref="F644:H644" si="168">SUM(F633+F634+F635+F636+F637+F639+F640+F641+F642+F643)</f>
        <v>205962</v>
      </c>
      <c r="G644" s="120">
        <f t="shared" si="168"/>
        <v>0</v>
      </c>
      <c r="H644" s="121">
        <f t="shared" si="168"/>
        <v>205962</v>
      </c>
      <c r="I644" s="119">
        <f>SUM(I633+I634+I635+I636+I637+I639+I640+I641+I642+I643)</f>
        <v>0</v>
      </c>
      <c r="J644" s="120">
        <f t="shared" ref="J644:L644" si="169">SUM(J633+J634+J635+J636+J637+J639+J640+J641+J642+J643)</f>
        <v>151268</v>
      </c>
      <c r="K644" s="120">
        <f t="shared" si="169"/>
        <v>0</v>
      </c>
      <c r="L644" s="121">
        <f t="shared" si="169"/>
        <v>151268</v>
      </c>
    </row>
    <row r="645" spans="2:12" ht="12.75" thickBot="1">
      <c r="B645" s="56"/>
      <c r="C645" s="201"/>
      <c r="D645" s="201"/>
      <c r="E645" s="21"/>
      <c r="F645" s="21"/>
      <c r="G645" s="21"/>
      <c r="H645" s="21"/>
      <c r="I645" s="21"/>
      <c r="J645" s="21"/>
      <c r="K645" s="21"/>
      <c r="L645" s="21"/>
    </row>
    <row r="646" spans="2:12" ht="36" customHeight="1" thickBot="1">
      <c r="B646" s="3"/>
      <c r="C646" s="107" t="s">
        <v>1</v>
      </c>
      <c r="D646" s="3" t="s">
        <v>14</v>
      </c>
      <c r="E646" s="122" t="s">
        <v>71</v>
      </c>
      <c r="F646" s="123" t="s">
        <v>72</v>
      </c>
      <c r="G646" s="123" t="s">
        <v>70</v>
      </c>
      <c r="H646" s="124" t="s">
        <v>13</v>
      </c>
      <c r="I646" s="122" t="s">
        <v>71</v>
      </c>
      <c r="J646" s="123" t="s">
        <v>72</v>
      </c>
      <c r="K646" s="123" t="s">
        <v>70</v>
      </c>
      <c r="L646" s="124" t="s">
        <v>13</v>
      </c>
    </row>
    <row r="647" spans="2:12" ht="12.75" thickBot="1">
      <c r="B647" s="44" t="s">
        <v>15</v>
      </c>
      <c r="C647" s="4">
        <v>738</v>
      </c>
      <c r="D647" s="5" t="s">
        <v>51</v>
      </c>
      <c r="E647" s="125"/>
      <c r="F647" s="126"/>
      <c r="G647" s="126"/>
      <c r="H647" s="127"/>
      <c r="I647" s="125"/>
      <c r="J647" s="126"/>
      <c r="K647" s="126"/>
      <c r="L647" s="127"/>
    </row>
    <row r="648" spans="2:12" ht="12" customHeight="1">
      <c r="B648" s="12" t="s">
        <v>10</v>
      </c>
      <c r="C648" s="690" t="s">
        <v>16</v>
      </c>
      <c r="D648" s="690"/>
      <c r="E648" s="128"/>
      <c r="F648" s="66"/>
      <c r="G648" s="66"/>
      <c r="H648" s="46">
        <f>SUM(E648:G648)</f>
        <v>0</v>
      </c>
      <c r="I648" s="128"/>
      <c r="J648" s="66"/>
      <c r="K648" s="66"/>
      <c r="L648" s="46">
        <f>SUM(I648:K648)</f>
        <v>0</v>
      </c>
    </row>
    <row r="649" spans="2:12">
      <c r="B649" s="13">
        <v>1000</v>
      </c>
      <c r="C649" s="198" t="s">
        <v>2</v>
      </c>
      <c r="D649" s="198"/>
      <c r="E649" s="69"/>
      <c r="F649" s="67"/>
      <c r="G649" s="67"/>
      <c r="H649" s="46">
        <f t="shared" ref="H649:H658" si="170">SUM(E649:G649)</f>
        <v>0</v>
      </c>
      <c r="I649" s="69"/>
      <c r="J649" s="67">
        <v>-24347</v>
      </c>
      <c r="K649" s="67"/>
      <c r="L649" s="46">
        <f t="shared" ref="L649:L658" si="171">SUM(I649:K649)</f>
        <v>-24347</v>
      </c>
    </row>
    <row r="650" spans="2:12">
      <c r="B650" s="14" t="s">
        <v>187</v>
      </c>
      <c r="C650" s="198" t="s">
        <v>188</v>
      </c>
      <c r="D650" s="198"/>
      <c r="E650" s="69"/>
      <c r="F650" s="67"/>
      <c r="G650" s="67"/>
      <c r="H650" s="46">
        <f t="shared" si="170"/>
        <v>0</v>
      </c>
      <c r="I650" s="69"/>
      <c r="J650" s="67"/>
      <c r="K650" s="67"/>
      <c r="L650" s="46">
        <f t="shared" si="171"/>
        <v>0</v>
      </c>
    </row>
    <row r="651" spans="2:12">
      <c r="B651" s="15" t="s">
        <v>28</v>
      </c>
      <c r="C651" s="200" t="s">
        <v>189</v>
      </c>
      <c r="D651" s="200"/>
      <c r="E651" s="69"/>
      <c r="F651" s="67"/>
      <c r="G651" s="67"/>
      <c r="H651" s="46">
        <f t="shared" si="170"/>
        <v>0</v>
      </c>
      <c r="I651" s="69"/>
      <c r="J651" s="67"/>
      <c r="K651" s="67"/>
      <c r="L651" s="46">
        <f t="shared" si="171"/>
        <v>0</v>
      </c>
    </row>
    <row r="652" spans="2:12">
      <c r="B652" s="13">
        <v>4200</v>
      </c>
      <c r="C652" s="200" t="s">
        <v>3</v>
      </c>
      <c r="D652" s="200"/>
      <c r="E652" s="69"/>
      <c r="F652" s="67"/>
      <c r="G652" s="67"/>
      <c r="H652" s="46">
        <f t="shared" si="170"/>
        <v>0</v>
      </c>
      <c r="I652" s="69"/>
      <c r="J652" s="67"/>
      <c r="K652" s="67"/>
      <c r="L652" s="46">
        <f t="shared" si="171"/>
        <v>0</v>
      </c>
    </row>
    <row r="653" spans="2:12" ht="15" customHeight="1">
      <c r="B653" s="6"/>
      <c r="C653" s="2">
        <v>4214</v>
      </c>
      <c r="D653" s="1" t="s">
        <v>190</v>
      </c>
      <c r="E653" s="69"/>
      <c r="F653" s="67"/>
      <c r="G653" s="67"/>
      <c r="H653" s="46">
        <f t="shared" si="170"/>
        <v>0</v>
      </c>
      <c r="I653" s="69"/>
      <c r="J653" s="67"/>
      <c r="K653" s="67"/>
      <c r="L653" s="46">
        <f t="shared" si="171"/>
        <v>0</v>
      </c>
    </row>
    <row r="654" spans="2:12">
      <c r="B654" s="13">
        <v>4300</v>
      </c>
      <c r="C654" s="199" t="s">
        <v>4</v>
      </c>
      <c r="D654" s="199"/>
      <c r="E654" s="69"/>
      <c r="F654" s="67"/>
      <c r="G654" s="67"/>
      <c r="H654" s="46">
        <f t="shared" si="170"/>
        <v>0</v>
      </c>
      <c r="I654" s="69"/>
      <c r="J654" s="67"/>
      <c r="K654" s="67"/>
      <c r="L654" s="46">
        <f t="shared" si="171"/>
        <v>0</v>
      </c>
    </row>
    <row r="655" spans="2:12">
      <c r="B655" s="13">
        <v>4500</v>
      </c>
      <c r="C655" s="200" t="s">
        <v>5</v>
      </c>
      <c r="D655" s="200"/>
      <c r="E655" s="69">
        <v>469320</v>
      </c>
      <c r="F655" s="67">
        <v>2945</v>
      </c>
      <c r="G655" s="67"/>
      <c r="H655" s="46">
        <f t="shared" si="170"/>
        <v>472265</v>
      </c>
      <c r="I655" s="69">
        <v>469320</v>
      </c>
      <c r="J655" s="67">
        <v>2945</v>
      </c>
      <c r="K655" s="67"/>
      <c r="L655" s="46">
        <f t="shared" si="171"/>
        <v>472265</v>
      </c>
    </row>
    <row r="656" spans="2:12" ht="12" customHeight="1">
      <c r="B656" s="13">
        <v>4600</v>
      </c>
      <c r="C656" s="689" t="s">
        <v>6</v>
      </c>
      <c r="D656" s="689"/>
      <c r="E656" s="69"/>
      <c r="F656" s="67"/>
      <c r="G656" s="67"/>
      <c r="H656" s="46">
        <f t="shared" si="170"/>
        <v>0</v>
      </c>
      <c r="I656" s="69"/>
      <c r="J656" s="67"/>
      <c r="K656" s="67"/>
      <c r="L656" s="46">
        <f t="shared" si="171"/>
        <v>0</v>
      </c>
    </row>
    <row r="657" spans="2:12">
      <c r="B657" s="152" t="s">
        <v>236</v>
      </c>
      <c r="C657" s="201" t="s">
        <v>12</v>
      </c>
      <c r="D657" s="201"/>
      <c r="E657" s="69"/>
      <c r="F657" s="67">
        <v>20000</v>
      </c>
      <c r="G657" s="67"/>
      <c r="H657" s="46">
        <f t="shared" si="170"/>
        <v>20000</v>
      </c>
      <c r="I657" s="69"/>
      <c r="J657" s="67">
        <v>19973</v>
      </c>
      <c r="K657" s="67"/>
      <c r="L657" s="46">
        <f t="shared" si="171"/>
        <v>19973</v>
      </c>
    </row>
    <row r="658" spans="2:12" ht="12.75" thickBot="1">
      <c r="B658" s="17">
        <v>98</v>
      </c>
      <c r="C658" s="197" t="s">
        <v>7</v>
      </c>
      <c r="D658" s="200"/>
      <c r="E658" s="129"/>
      <c r="F658" s="130"/>
      <c r="G658" s="130"/>
      <c r="H658" s="46">
        <f t="shared" si="170"/>
        <v>0</v>
      </c>
      <c r="I658" s="129"/>
      <c r="J658" s="130"/>
      <c r="K658" s="130"/>
      <c r="L658" s="46">
        <f t="shared" si="171"/>
        <v>0</v>
      </c>
    </row>
    <row r="659" spans="2:12" ht="12.75" thickBot="1">
      <c r="B659" s="7"/>
      <c r="C659" s="8"/>
      <c r="D659" s="9" t="s">
        <v>69</v>
      </c>
      <c r="E659" s="119">
        <f>SUM(E648+E649+E650+E651+E652+E654+E655+E656+E657+E658)</f>
        <v>469320</v>
      </c>
      <c r="F659" s="120">
        <f t="shared" ref="F659:H659" si="172">SUM(F648+F649+F650+F651+F652+F654+F655+F656+F657+F658)</f>
        <v>22945</v>
      </c>
      <c r="G659" s="120">
        <f t="shared" si="172"/>
        <v>0</v>
      </c>
      <c r="H659" s="121">
        <f t="shared" si="172"/>
        <v>492265</v>
      </c>
      <c r="I659" s="119">
        <f>SUM(I648+I649+I650+I651+I652+I654+I655+I656+I657+I658)</f>
        <v>469320</v>
      </c>
      <c r="J659" s="120">
        <f t="shared" ref="J659:L659" si="173">SUM(J648+J649+J650+J651+J652+J654+J655+J656+J657+J658)</f>
        <v>-1429</v>
      </c>
      <c r="K659" s="120">
        <f t="shared" si="173"/>
        <v>0</v>
      </c>
      <c r="L659" s="121">
        <f t="shared" si="173"/>
        <v>467891</v>
      </c>
    </row>
    <row r="660" spans="2:12" ht="12.75" thickBot="1">
      <c r="B660" s="18"/>
      <c r="C660" s="19"/>
      <c r="D660" s="20"/>
      <c r="E660" s="21"/>
      <c r="F660" s="21"/>
      <c r="G660" s="21"/>
      <c r="H660" s="21"/>
      <c r="I660" s="21"/>
      <c r="J660" s="21"/>
      <c r="K660" s="21"/>
      <c r="L660" s="21"/>
    </row>
    <row r="661" spans="2:12" ht="35.25" customHeight="1" thickBot="1">
      <c r="B661" s="3"/>
      <c r="C661" s="107" t="s">
        <v>1</v>
      </c>
      <c r="D661" s="3" t="s">
        <v>14</v>
      </c>
      <c r="E661" s="122" t="s">
        <v>71</v>
      </c>
      <c r="F661" s="123" t="s">
        <v>72</v>
      </c>
      <c r="G661" s="123" t="s">
        <v>70</v>
      </c>
      <c r="H661" s="124" t="s">
        <v>13</v>
      </c>
      <c r="I661" s="122" t="s">
        <v>71</v>
      </c>
      <c r="J661" s="123" t="s">
        <v>72</v>
      </c>
      <c r="K661" s="123" t="s">
        <v>70</v>
      </c>
      <c r="L661" s="124" t="s">
        <v>13</v>
      </c>
    </row>
    <row r="662" spans="2:12" ht="24" customHeight="1" thickBot="1">
      <c r="B662" s="44" t="s">
        <v>15</v>
      </c>
      <c r="C662" s="4">
        <v>739</v>
      </c>
      <c r="D662" s="5" t="s">
        <v>52</v>
      </c>
      <c r="E662" s="125"/>
      <c r="F662" s="126"/>
      <c r="G662" s="126"/>
      <c r="H662" s="127"/>
      <c r="I662" s="125"/>
      <c r="J662" s="126"/>
      <c r="K662" s="126"/>
      <c r="L662" s="127"/>
    </row>
    <row r="663" spans="2:12">
      <c r="B663" s="12" t="s">
        <v>10</v>
      </c>
      <c r="C663" s="690" t="s">
        <v>16</v>
      </c>
      <c r="D663" s="690"/>
      <c r="E663" s="128">
        <v>779881</v>
      </c>
      <c r="F663" s="66"/>
      <c r="G663" s="66">
        <v>91765</v>
      </c>
      <c r="H663" s="46">
        <f t="shared" ref="H663:H673" si="174">SUM(E663:G663)</f>
        <v>871646</v>
      </c>
      <c r="I663" s="128">
        <v>750800</v>
      </c>
      <c r="J663" s="66"/>
      <c r="K663" s="66">
        <v>91748</v>
      </c>
      <c r="L663" s="46">
        <f>SUM(I663:K663)</f>
        <v>842548</v>
      </c>
    </row>
    <row r="664" spans="2:12" ht="12" customHeight="1">
      <c r="B664" s="13">
        <v>1000</v>
      </c>
      <c r="C664" s="198" t="s">
        <v>2</v>
      </c>
      <c r="D664" s="198"/>
      <c r="E664" s="69">
        <v>117680</v>
      </c>
      <c r="F664" s="67">
        <v>10030</v>
      </c>
      <c r="G664" s="67">
        <v>52254</v>
      </c>
      <c r="H664" s="46">
        <f t="shared" si="174"/>
        <v>179964</v>
      </c>
      <c r="I664" s="69">
        <v>107679</v>
      </c>
      <c r="J664" s="67">
        <v>4015</v>
      </c>
      <c r="K664" s="67">
        <v>52254</v>
      </c>
      <c r="L664" s="46">
        <f t="shared" ref="L664:L673" si="175">SUM(I664:K664)</f>
        <v>163948</v>
      </c>
    </row>
    <row r="665" spans="2:12">
      <c r="B665" s="14" t="s">
        <v>187</v>
      </c>
      <c r="C665" s="198" t="s">
        <v>188</v>
      </c>
      <c r="D665" s="198"/>
      <c r="E665" s="69"/>
      <c r="F665" s="67"/>
      <c r="G665" s="67">
        <v>2794</v>
      </c>
      <c r="H665" s="46">
        <f t="shared" si="174"/>
        <v>2794</v>
      </c>
      <c r="I665" s="69"/>
      <c r="J665" s="67"/>
      <c r="K665" s="67">
        <v>2794</v>
      </c>
      <c r="L665" s="46">
        <f t="shared" si="175"/>
        <v>2794</v>
      </c>
    </row>
    <row r="666" spans="2:12">
      <c r="B666" s="15" t="s">
        <v>28</v>
      </c>
      <c r="C666" s="200" t="s">
        <v>189</v>
      </c>
      <c r="D666" s="200"/>
      <c r="E666" s="69"/>
      <c r="F666" s="67"/>
      <c r="G666" s="67"/>
      <c r="H666" s="46">
        <f t="shared" si="174"/>
        <v>0</v>
      </c>
      <c r="I666" s="69"/>
      <c r="J666" s="67"/>
      <c r="K666" s="67"/>
      <c r="L666" s="46">
        <f t="shared" si="175"/>
        <v>0</v>
      </c>
    </row>
    <row r="667" spans="2:12">
      <c r="B667" s="13">
        <v>4200</v>
      </c>
      <c r="C667" s="200" t="s">
        <v>3</v>
      </c>
      <c r="D667" s="200"/>
      <c r="E667" s="69"/>
      <c r="F667" s="67"/>
      <c r="G667" s="67"/>
      <c r="H667" s="46">
        <f t="shared" si="174"/>
        <v>0</v>
      </c>
      <c r="I667" s="69"/>
      <c r="J667" s="67"/>
      <c r="K667" s="67"/>
      <c r="L667" s="46">
        <f t="shared" si="175"/>
        <v>0</v>
      </c>
    </row>
    <row r="668" spans="2:12">
      <c r="B668" s="6"/>
      <c r="C668" s="2">
        <v>4214</v>
      </c>
      <c r="D668" s="1" t="s">
        <v>190</v>
      </c>
      <c r="E668" s="69"/>
      <c r="F668" s="67"/>
      <c r="G668" s="67"/>
      <c r="H668" s="46">
        <f t="shared" si="174"/>
        <v>0</v>
      </c>
      <c r="I668" s="69"/>
      <c r="J668" s="67"/>
      <c r="K668" s="67"/>
      <c r="L668" s="46">
        <f t="shared" si="175"/>
        <v>0</v>
      </c>
    </row>
    <row r="669" spans="2:12" ht="14.25" customHeight="1">
      <c r="B669" s="13">
        <v>4300</v>
      </c>
      <c r="C669" s="199" t="s">
        <v>4</v>
      </c>
      <c r="D669" s="199"/>
      <c r="E669" s="69"/>
      <c r="F669" s="67"/>
      <c r="G669" s="67"/>
      <c r="H669" s="46">
        <f t="shared" si="174"/>
        <v>0</v>
      </c>
      <c r="I669" s="69"/>
      <c r="J669" s="67"/>
      <c r="K669" s="67"/>
      <c r="L669" s="46">
        <f t="shared" si="175"/>
        <v>0</v>
      </c>
    </row>
    <row r="670" spans="2:12">
      <c r="B670" s="13">
        <v>4500</v>
      </c>
      <c r="C670" s="200" t="s">
        <v>5</v>
      </c>
      <c r="D670" s="200"/>
      <c r="E670" s="69"/>
      <c r="F670" s="67"/>
      <c r="G670" s="67"/>
      <c r="H670" s="46">
        <f t="shared" si="174"/>
        <v>0</v>
      </c>
      <c r="I670" s="69"/>
      <c r="J670" s="67"/>
      <c r="K670" s="67"/>
      <c r="L670" s="46">
        <f t="shared" si="175"/>
        <v>0</v>
      </c>
    </row>
    <row r="671" spans="2:12">
      <c r="B671" s="13">
        <v>4600</v>
      </c>
      <c r="C671" s="689" t="s">
        <v>6</v>
      </c>
      <c r="D671" s="689"/>
      <c r="E671" s="69"/>
      <c r="F671" s="67"/>
      <c r="G671" s="67"/>
      <c r="H671" s="46">
        <f t="shared" si="174"/>
        <v>0</v>
      </c>
      <c r="I671" s="69"/>
      <c r="J671" s="67"/>
      <c r="K671" s="67"/>
      <c r="L671" s="46">
        <f t="shared" si="175"/>
        <v>0</v>
      </c>
    </row>
    <row r="672" spans="2:12" ht="12" customHeight="1">
      <c r="B672" s="152" t="s">
        <v>236</v>
      </c>
      <c r="C672" s="201" t="s">
        <v>12</v>
      </c>
      <c r="D672" s="201"/>
      <c r="E672" s="69"/>
      <c r="F672" s="67">
        <v>96000</v>
      </c>
      <c r="G672" s="67">
        <v>14640</v>
      </c>
      <c r="H672" s="46">
        <f t="shared" si="174"/>
        <v>110640</v>
      </c>
      <c r="I672" s="69"/>
      <c r="J672" s="67">
        <v>93906</v>
      </c>
      <c r="K672" s="67"/>
      <c r="L672" s="46">
        <f t="shared" si="175"/>
        <v>93906</v>
      </c>
    </row>
    <row r="673" spans="2:12" ht="12.75" thickBot="1">
      <c r="B673" s="17">
        <v>98</v>
      </c>
      <c r="C673" s="197" t="s">
        <v>7</v>
      </c>
      <c r="D673" s="200"/>
      <c r="E673" s="129"/>
      <c r="F673" s="130"/>
      <c r="G673" s="130"/>
      <c r="H673" s="141">
        <f t="shared" si="174"/>
        <v>0</v>
      </c>
      <c r="I673" s="129"/>
      <c r="J673" s="130"/>
      <c r="K673" s="130"/>
      <c r="L673" s="141">
        <f t="shared" si="175"/>
        <v>0</v>
      </c>
    </row>
    <row r="674" spans="2:12" ht="12.75" thickBot="1">
      <c r="B674" s="7"/>
      <c r="C674" s="8"/>
      <c r="D674" s="9" t="s">
        <v>68</v>
      </c>
      <c r="E674" s="119">
        <f>SUM(E663+E664+E665+E666+E667+E669+E670+E671+E672+E673)</f>
        <v>897561</v>
      </c>
      <c r="F674" s="120">
        <f t="shared" ref="F674:H674" si="176">SUM(F663+F664+F665+F666+F667+F669+F670+F671+F672+F673)</f>
        <v>106030</v>
      </c>
      <c r="G674" s="120">
        <f t="shared" si="176"/>
        <v>161453</v>
      </c>
      <c r="H674" s="121">
        <f t="shared" si="176"/>
        <v>1165044</v>
      </c>
      <c r="I674" s="119">
        <f>SUM(I663+I664+I665+I666+I667+I669+I670+I671+I672+I673)</f>
        <v>858479</v>
      </c>
      <c r="J674" s="120">
        <f t="shared" ref="J674:L674" si="177">SUM(J663+J664+J665+J666+J667+J669+J670+J671+J672+J673)</f>
        <v>97921</v>
      </c>
      <c r="K674" s="120">
        <f t="shared" si="177"/>
        <v>146796</v>
      </c>
      <c r="L674" s="121">
        <f t="shared" si="177"/>
        <v>1103196</v>
      </c>
    </row>
    <row r="675" spans="2:12" ht="12.75" thickBot="1">
      <c r="B675" s="51"/>
      <c r="C675" s="80"/>
      <c r="D675" s="43"/>
      <c r="E675" s="21"/>
      <c r="F675" s="21"/>
      <c r="G675" s="21"/>
      <c r="H675" s="21"/>
      <c r="I675" s="21"/>
      <c r="J675" s="21"/>
      <c r="K675" s="21"/>
      <c r="L675" s="21"/>
    </row>
    <row r="676" spans="2:12" ht="37.5" customHeight="1" thickBot="1">
      <c r="B676" s="3"/>
      <c r="C676" s="107" t="s">
        <v>1</v>
      </c>
      <c r="D676" s="3" t="s">
        <v>14</v>
      </c>
      <c r="E676" s="122" t="s">
        <v>71</v>
      </c>
      <c r="F676" s="123" t="s">
        <v>72</v>
      </c>
      <c r="G676" s="123" t="s">
        <v>70</v>
      </c>
      <c r="H676" s="124" t="s">
        <v>13</v>
      </c>
      <c r="I676" s="122" t="s">
        <v>71</v>
      </c>
      <c r="J676" s="123" t="s">
        <v>72</v>
      </c>
      <c r="K676" s="123" t="s">
        <v>70</v>
      </c>
      <c r="L676" s="124" t="s">
        <v>13</v>
      </c>
    </row>
    <row r="677" spans="2:12" ht="12.75" thickBot="1">
      <c r="B677" s="44" t="s">
        <v>15</v>
      </c>
      <c r="C677" s="4">
        <v>740</v>
      </c>
      <c r="D677" s="5" t="s">
        <v>53</v>
      </c>
      <c r="E677" s="125"/>
      <c r="F677" s="126"/>
      <c r="G677" s="126"/>
      <c r="H677" s="127"/>
      <c r="I677" s="125"/>
      <c r="J677" s="126"/>
      <c r="K677" s="126"/>
      <c r="L677" s="127"/>
    </row>
    <row r="678" spans="2:12" ht="12" customHeight="1">
      <c r="B678" s="12" t="s">
        <v>10</v>
      </c>
      <c r="C678" s="690" t="s">
        <v>16</v>
      </c>
      <c r="D678" s="690"/>
      <c r="E678" s="128"/>
      <c r="F678" s="66">
        <v>152940</v>
      </c>
      <c r="G678" s="66"/>
      <c r="H678" s="46">
        <f>SUM(E678:G678)</f>
        <v>152940</v>
      </c>
      <c r="I678" s="128"/>
      <c r="J678" s="66">
        <v>149290</v>
      </c>
      <c r="K678" s="66"/>
      <c r="L678" s="46">
        <f>SUM(I678:K678)</f>
        <v>149290</v>
      </c>
    </row>
    <row r="679" spans="2:12">
      <c r="B679" s="13">
        <v>1000</v>
      </c>
      <c r="C679" s="198" t="s">
        <v>2</v>
      </c>
      <c r="D679" s="198"/>
      <c r="E679" s="69"/>
      <c r="F679" s="67">
        <v>18660</v>
      </c>
      <c r="G679" s="67"/>
      <c r="H679" s="46">
        <f t="shared" ref="H679:H688" si="178">SUM(E679:G679)</f>
        <v>18660</v>
      </c>
      <c r="I679" s="69"/>
      <c r="J679" s="67">
        <v>16555</v>
      </c>
      <c r="K679" s="67"/>
      <c r="L679" s="46">
        <f t="shared" ref="L679:L688" si="179">SUM(I679:K679)</f>
        <v>16555</v>
      </c>
    </row>
    <row r="680" spans="2:12">
      <c r="B680" s="14" t="s">
        <v>187</v>
      </c>
      <c r="C680" s="198" t="s">
        <v>188</v>
      </c>
      <c r="D680" s="198"/>
      <c r="E680" s="69"/>
      <c r="F680" s="67">
        <v>300</v>
      </c>
      <c r="G680" s="67"/>
      <c r="H680" s="46">
        <f t="shared" si="178"/>
        <v>300</v>
      </c>
      <c r="I680" s="69"/>
      <c r="J680" s="67"/>
      <c r="K680" s="67"/>
      <c r="L680" s="46">
        <f t="shared" si="179"/>
        <v>0</v>
      </c>
    </row>
    <row r="681" spans="2:12">
      <c r="B681" s="15" t="s">
        <v>28</v>
      </c>
      <c r="C681" s="200" t="s">
        <v>189</v>
      </c>
      <c r="D681" s="200"/>
      <c r="E681" s="69"/>
      <c r="F681" s="67"/>
      <c r="G681" s="67"/>
      <c r="H681" s="46">
        <f t="shared" si="178"/>
        <v>0</v>
      </c>
      <c r="I681" s="69"/>
      <c r="J681" s="67"/>
      <c r="K681" s="67"/>
      <c r="L681" s="46">
        <f t="shared" si="179"/>
        <v>0</v>
      </c>
    </row>
    <row r="682" spans="2:12">
      <c r="B682" s="13">
        <v>4200</v>
      </c>
      <c r="C682" s="200" t="s">
        <v>3</v>
      </c>
      <c r="D682" s="200"/>
      <c r="E682" s="69"/>
      <c r="F682" s="67"/>
      <c r="G682" s="67"/>
      <c r="H682" s="46">
        <f t="shared" si="178"/>
        <v>0</v>
      </c>
      <c r="I682" s="69"/>
      <c r="J682" s="67"/>
      <c r="K682" s="67"/>
      <c r="L682" s="46">
        <f t="shared" si="179"/>
        <v>0</v>
      </c>
    </row>
    <row r="683" spans="2:12" ht="16.5" customHeight="1">
      <c r="B683" s="6"/>
      <c r="C683" s="2">
        <v>4214</v>
      </c>
      <c r="D683" s="1" t="s">
        <v>190</v>
      </c>
      <c r="E683" s="69"/>
      <c r="F683" s="67"/>
      <c r="G683" s="67"/>
      <c r="H683" s="46">
        <f t="shared" si="178"/>
        <v>0</v>
      </c>
      <c r="I683" s="69"/>
      <c r="J683" s="67"/>
      <c r="K683" s="67"/>
      <c r="L683" s="46">
        <f t="shared" si="179"/>
        <v>0</v>
      </c>
    </row>
    <row r="684" spans="2:12">
      <c r="B684" s="13">
        <v>4300</v>
      </c>
      <c r="C684" s="199" t="s">
        <v>4</v>
      </c>
      <c r="D684" s="199"/>
      <c r="E684" s="69"/>
      <c r="F684" s="67"/>
      <c r="G684" s="67"/>
      <c r="H684" s="46">
        <f t="shared" si="178"/>
        <v>0</v>
      </c>
      <c r="I684" s="69"/>
      <c r="J684" s="67"/>
      <c r="K684" s="67"/>
      <c r="L684" s="46">
        <f t="shared" si="179"/>
        <v>0</v>
      </c>
    </row>
    <row r="685" spans="2:12">
      <c r="B685" s="13">
        <v>4500</v>
      </c>
      <c r="C685" s="200" t="s">
        <v>5</v>
      </c>
      <c r="D685" s="200"/>
      <c r="E685" s="69"/>
      <c r="F685" s="67"/>
      <c r="G685" s="67"/>
      <c r="H685" s="46">
        <f t="shared" si="178"/>
        <v>0</v>
      </c>
      <c r="I685" s="69"/>
      <c r="J685" s="67"/>
      <c r="K685" s="67"/>
      <c r="L685" s="46">
        <f t="shared" si="179"/>
        <v>0</v>
      </c>
    </row>
    <row r="686" spans="2:12" ht="12" customHeight="1">
      <c r="B686" s="13">
        <v>4600</v>
      </c>
      <c r="C686" s="689" t="s">
        <v>6</v>
      </c>
      <c r="D686" s="689"/>
      <c r="E686" s="69"/>
      <c r="F686" s="67"/>
      <c r="G686" s="67"/>
      <c r="H686" s="46">
        <f t="shared" si="178"/>
        <v>0</v>
      </c>
      <c r="I686" s="69"/>
      <c r="J686" s="67"/>
      <c r="K686" s="67"/>
      <c r="L686" s="46">
        <f t="shared" si="179"/>
        <v>0</v>
      </c>
    </row>
    <row r="687" spans="2:12">
      <c r="B687" s="152" t="s">
        <v>236</v>
      </c>
      <c r="C687" s="201" t="s">
        <v>12</v>
      </c>
      <c r="D687" s="201"/>
      <c r="E687" s="69"/>
      <c r="F687" s="67">
        <v>8000</v>
      </c>
      <c r="G687" s="67"/>
      <c r="H687" s="46">
        <f t="shared" si="178"/>
        <v>8000</v>
      </c>
      <c r="I687" s="69"/>
      <c r="J687" s="67"/>
      <c r="K687" s="67"/>
      <c r="L687" s="46">
        <f t="shared" si="179"/>
        <v>0</v>
      </c>
    </row>
    <row r="688" spans="2:12" ht="12.75" thickBot="1">
      <c r="B688" s="15">
        <v>98</v>
      </c>
      <c r="C688" s="200" t="s">
        <v>7</v>
      </c>
      <c r="D688" s="200"/>
      <c r="E688" s="129"/>
      <c r="F688" s="130"/>
      <c r="G688" s="130"/>
      <c r="H688" s="141">
        <f t="shared" si="178"/>
        <v>0</v>
      </c>
      <c r="I688" s="129"/>
      <c r="J688" s="130"/>
      <c r="K688" s="130"/>
      <c r="L688" s="141">
        <f t="shared" si="179"/>
        <v>0</v>
      </c>
    </row>
    <row r="689" spans="2:12" ht="12.75" thickBot="1">
      <c r="B689" s="7"/>
      <c r="C689" s="8"/>
      <c r="D689" s="9" t="s">
        <v>68</v>
      </c>
      <c r="E689" s="119">
        <f>SUM(E678+E679+E680+E681+E682+E684+E685+E686+E687+E688)</f>
        <v>0</v>
      </c>
      <c r="F689" s="120">
        <f t="shared" ref="F689:H689" si="180">SUM(F678+F679+F680+F681+F682+F684+F685+F686+F687+F688)</f>
        <v>179900</v>
      </c>
      <c r="G689" s="120">
        <f t="shared" si="180"/>
        <v>0</v>
      </c>
      <c r="H689" s="120">
        <f t="shared" si="180"/>
        <v>179900</v>
      </c>
      <c r="I689" s="119">
        <f>SUM(I678+I679+I680+I681+I682+I684+I685+I686+I687+I688)</f>
        <v>0</v>
      </c>
      <c r="J689" s="120">
        <f t="shared" ref="J689:L689" si="181">SUM(J678+J679+J680+J681+J682+J684+J685+J686+J687+J688)</f>
        <v>165845</v>
      </c>
      <c r="K689" s="120">
        <f t="shared" si="181"/>
        <v>0</v>
      </c>
      <c r="L689" s="120">
        <f t="shared" si="181"/>
        <v>165845</v>
      </c>
    </row>
    <row r="690" spans="2:12" ht="12.75" thickBot="1">
      <c r="B690" s="18"/>
      <c r="C690" s="19"/>
      <c r="D690" s="20"/>
      <c r="E690" s="21"/>
      <c r="F690" s="21"/>
      <c r="G690" s="21"/>
      <c r="H690" s="21"/>
      <c r="I690" s="21"/>
      <c r="J690" s="21"/>
      <c r="K690" s="21"/>
      <c r="L690" s="21"/>
    </row>
    <row r="691" spans="2:12" ht="38.25" customHeight="1" thickBot="1">
      <c r="B691" s="48"/>
      <c r="C691" s="49" t="s">
        <v>1</v>
      </c>
      <c r="D691" s="48" t="s">
        <v>14</v>
      </c>
      <c r="E691" s="122" t="s">
        <v>71</v>
      </c>
      <c r="F691" s="123" t="s">
        <v>72</v>
      </c>
      <c r="G691" s="123" t="s">
        <v>70</v>
      </c>
      <c r="H691" s="124" t="s">
        <v>13</v>
      </c>
      <c r="I691" s="122" t="s">
        <v>71</v>
      </c>
      <c r="J691" s="123" t="s">
        <v>72</v>
      </c>
      <c r="K691" s="123" t="s">
        <v>70</v>
      </c>
      <c r="L691" s="124" t="s">
        <v>13</v>
      </c>
    </row>
    <row r="692" spans="2:12" ht="12.75" thickBot="1">
      <c r="B692" s="44" t="s">
        <v>15</v>
      </c>
      <c r="C692" s="23">
        <v>741</v>
      </c>
      <c r="D692" s="50" t="s">
        <v>54</v>
      </c>
      <c r="E692" s="125"/>
      <c r="F692" s="126"/>
      <c r="G692" s="126"/>
      <c r="H692" s="127"/>
      <c r="I692" s="125"/>
      <c r="J692" s="126"/>
      <c r="K692" s="126"/>
      <c r="L692" s="127"/>
    </row>
    <row r="693" spans="2:12" ht="12" customHeight="1">
      <c r="B693" s="12" t="s">
        <v>10</v>
      </c>
      <c r="C693" s="690" t="s">
        <v>16</v>
      </c>
      <c r="D693" s="690"/>
      <c r="E693" s="128"/>
      <c r="F693" s="66">
        <v>32270</v>
      </c>
      <c r="G693" s="66"/>
      <c r="H693" s="46">
        <f>SUM(E693:G693)</f>
        <v>32270</v>
      </c>
      <c r="I693" s="128"/>
      <c r="J693" s="66">
        <v>31009</v>
      </c>
      <c r="K693" s="66"/>
      <c r="L693" s="46">
        <f>SUM(I693:K693)</f>
        <v>31009</v>
      </c>
    </row>
    <row r="694" spans="2:12">
      <c r="B694" s="13">
        <v>1000</v>
      </c>
      <c r="C694" s="198" t="s">
        <v>2</v>
      </c>
      <c r="D694" s="198"/>
      <c r="E694" s="69"/>
      <c r="F694" s="67">
        <v>5000</v>
      </c>
      <c r="G694" s="67"/>
      <c r="H694" s="46">
        <f t="shared" ref="H694:H703" si="182">SUM(E694:G694)</f>
        <v>5000</v>
      </c>
      <c r="I694" s="69"/>
      <c r="J694" s="67">
        <v>2319</v>
      </c>
      <c r="K694" s="67"/>
      <c r="L694" s="46">
        <f t="shared" ref="L694:L703" si="183">SUM(I694:K694)</f>
        <v>2319</v>
      </c>
    </row>
    <row r="695" spans="2:12">
      <c r="B695" s="14" t="s">
        <v>187</v>
      </c>
      <c r="C695" s="198" t="s">
        <v>188</v>
      </c>
      <c r="D695" s="198"/>
      <c r="E695" s="69"/>
      <c r="F695" s="67">
        <v>500</v>
      </c>
      <c r="G695" s="67"/>
      <c r="H695" s="46">
        <f t="shared" si="182"/>
        <v>500</v>
      </c>
      <c r="I695" s="69"/>
      <c r="J695" s="67">
        <v>500</v>
      </c>
      <c r="K695" s="67"/>
      <c r="L695" s="46">
        <f t="shared" si="183"/>
        <v>500</v>
      </c>
    </row>
    <row r="696" spans="2:12">
      <c r="B696" s="15" t="s">
        <v>28</v>
      </c>
      <c r="C696" s="200" t="s">
        <v>189</v>
      </c>
      <c r="D696" s="200"/>
      <c r="E696" s="69"/>
      <c r="F696" s="67"/>
      <c r="G696" s="67"/>
      <c r="H696" s="46">
        <f t="shared" si="182"/>
        <v>0</v>
      </c>
      <c r="I696" s="69"/>
      <c r="J696" s="67"/>
      <c r="K696" s="67"/>
      <c r="L696" s="46">
        <f t="shared" si="183"/>
        <v>0</v>
      </c>
    </row>
    <row r="697" spans="2:12">
      <c r="B697" s="13">
        <v>4200</v>
      </c>
      <c r="C697" s="200" t="s">
        <v>3</v>
      </c>
      <c r="D697" s="200"/>
      <c r="E697" s="69"/>
      <c r="F697" s="67"/>
      <c r="G697" s="67"/>
      <c r="H697" s="46">
        <f t="shared" si="182"/>
        <v>0</v>
      </c>
      <c r="I697" s="69"/>
      <c r="J697" s="67"/>
      <c r="K697" s="67"/>
      <c r="L697" s="46">
        <f t="shared" si="183"/>
        <v>0</v>
      </c>
    </row>
    <row r="698" spans="2:12" ht="19.5" customHeight="1">
      <c r="B698" s="6"/>
      <c r="C698" s="2">
        <v>4214</v>
      </c>
      <c r="D698" s="1" t="s">
        <v>190</v>
      </c>
      <c r="E698" s="69"/>
      <c r="F698" s="67"/>
      <c r="G698" s="67"/>
      <c r="H698" s="46">
        <f t="shared" si="182"/>
        <v>0</v>
      </c>
      <c r="I698" s="69"/>
      <c r="J698" s="67"/>
      <c r="K698" s="67"/>
      <c r="L698" s="46">
        <f t="shared" si="183"/>
        <v>0</v>
      </c>
    </row>
    <row r="699" spans="2:12">
      <c r="B699" s="13">
        <v>4300</v>
      </c>
      <c r="C699" s="199" t="s">
        <v>4</v>
      </c>
      <c r="D699" s="199"/>
      <c r="E699" s="69"/>
      <c r="F699" s="67"/>
      <c r="G699" s="67"/>
      <c r="H699" s="46">
        <f t="shared" si="182"/>
        <v>0</v>
      </c>
      <c r="I699" s="69"/>
      <c r="J699" s="67"/>
      <c r="K699" s="67"/>
      <c r="L699" s="46">
        <f t="shared" si="183"/>
        <v>0</v>
      </c>
    </row>
    <row r="700" spans="2:12">
      <c r="B700" s="13">
        <v>4500</v>
      </c>
      <c r="C700" s="200" t="s">
        <v>5</v>
      </c>
      <c r="D700" s="200"/>
      <c r="E700" s="69"/>
      <c r="F700" s="67"/>
      <c r="G700" s="67"/>
      <c r="H700" s="46">
        <f t="shared" si="182"/>
        <v>0</v>
      </c>
      <c r="I700" s="69"/>
      <c r="J700" s="67"/>
      <c r="K700" s="67"/>
      <c r="L700" s="46">
        <f t="shared" si="183"/>
        <v>0</v>
      </c>
    </row>
    <row r="701" spans="2:12" ht="12" customHeight="1">
      <c r="B701" s="13">
        <v>4600</v>
      </c>
      <c r="C701" s="689" t="s">
        <v>6</v>
      </c>
      <c r="D701" s="689"/>
      <c r="E701" s="69"/>
      <c r="F701" s="67"/>
      <c r="G701" s="67"/>
      <c r="H701" s="46">
        <f t="shared" si="182"/>
        <v>0</v>
      </c>
      <c r="I701" s="69"/>
      <c r="J701" s="67"/>
      <c r="K701" s="67"/>
      <c r="L701" s="46">
        <f t="shared" si="183"/>
        <v>0</v>
      </c>
    </row>
    <row r="702" spans="2:12">
      <c r="B702" s="152" t="s">
        <v>236</v>
      </c>
      <c r="C702" s="201" t="s">
        <v>12</v>
      </c>
      <c r="D702" s="201"/>
      <c r="E702" s="69"/>
      <c r="F702" s="67"/>
      <c r="G702" s="67"/>
      <c r="H702" s="46">
        <f t="shared" si="182"/>
        <v>0</v>
      </c>
      <c r="I702" s="69"/>
      <c r="J702" s="67"/>
      <c r="K702" s="67"/>
      <c r="L702" s="46">
        <f t="shared" si="183"/>
        <v>0</v>
      </c>
    </row>
    <row r="703" spans="2:12" ht="12.75" thickBot="1">
      <c r="B703" s="17">
        <v>98</v>
      </c>
      <c r="C703" s="197" t="s">
        <v>7</v>
      </c>
      <c r="D703" s="200"/>
      <c r="E703" s="129"/>
      <c r="F703" s="130"/>
      <c r="G703" s="130"/>
      <c r="H703" s="46">
        <f t="shared" si="182"/>
        <v>0</v>
      </c>
      <c r="I703" s="129"/>
      <c r="J703" s="130"/>
      <c r="K703" s="130"/>
      <c r="L703" s="46">
        <f t="shared" si="183"/>
        <v>0</v>
      </c>
    </row>
    <row r="704" spans="2:12" ht="12.75" thickBot="1">
      <c r="B704" s="7"/>
      <c r="C704" s="8"/>
      <c r="D704" s="9" t="s">
        <v>68</v>
      </c>
      <c r="E704" s="119">
        <f>SUM(E693+E694+E695+E696+E697+E699+E700+E701+E702+E703)</f>
        <v>0</v>
      </c>
      <c r="F704" s="120">
        <f t="shared" ref="F704:H704" si="184">SUM(F693+F694+F695+F696+F697+F699+F700+F701+F702+F703)</f>
        <v>37770</v>
      </c>
      <c r="G704" s="120">
        <f t="shared" si="184"/>
        <v>0</v>
      </c>
      <c r="H704" s="121">
        <f t="shared" si="184"/>
        <v>37770</v>
      </c>
      <c r="I704" s="119">
        <f>SUM(I693+I694+I695+I696+I697+I699+I700+I701+I702+I703)</f>
        <v>0</v>
      </c>
      <c r="J704" s="120">
        <f t="shared" ref="J704:L704" si="185">SUM(J693+J694+J695+J696+J697+J699+J700+J701+J702+J703)</f>
        <v>33828</v>
      </c>
      <c r="K704" s="120">
        <f t="shared" si="185"/>
        <v>0</v>
      </c>
      <c r="L704" s="121">
        <f t="shared" si="185"/>
        <v>33828</v>
      </c>
    </row>
    <row r="705" spans="2:12" ht="12.75" thickBot="1">
      <c r="B705" s="52"/>
      <c r="C705" s="63"/>
      <c r="D705" s="43"/>
      <c r="E705" s="21"/>
      <c r="F705" s="21"/>
      <c r="G705" s="21"/>
      <c r="H705" s="21"/>
      <c r="I705" s="21"/>
      <c r="J705" s="21"/>
      <c r="K705" s="21"/>
      <c r="L705" s="21"/>
    </row>
    <row r="706" spans="2:12" ht="37.5" customHeight="1" thickBot="1">
      <c r="B706" s="3"/>
      <c r="C706" s="107" t="s">
        <v>1</v>
      </c>
      <c r="D706" s="3" t="s">
        <v>14</v>
      </c>
      <c r="E706" s="122" t="s">
        <v>71</v>
      </c>
      <c r="F706" s="123" t="s">
        <v>72</v>
      </c>
      <c r="G706" s="123" t="s">
        <v>70</v>
      </c>
      <c r="H706" s="124" t="s">
        <v>13</v>
      </c>
      <c r="I706" s="122" t="s">
        <v>71</v>
      </c>
      <c r="J706" s="123" t="s">
        <v>72</v>
      </c>
      <c r="K706" s="123" t="s">
        <v>70</v>
      </c>
      <c r="L706" s="124" t="s">
        <v>13</v>
      </c>
    </row>
    <row r="707" spans="2:12" ht="12.75" thickBot="1">
      <c r="B707" s="44" t="s">
        <v>15</v>
      </c>
      <c r="C707" s="4">
        <v>745</v>
      </c>
      <c r="D707" s="5" t="s">
        <v>55</v>
      </c>
      <c r="E707" s="125"/>
      <c r="F707" s="126"/>
      <c r="G707" s="126"/>
      <c r="H707" s="127"/>
      <c r="I707" s="125"/>
      <c r="J707" s="126"/>
      <c r="K707" s="126"/>
      <c r="L707" s="127"/>
    </row>
    <row r="708" spans="2:12" ht="12" customHeight="1">
      <c r="B708" s="12" t="s">
        <v>10</v>
      </c>
      <c r="C708" s="690" t="s">
        <v>16</v>
      </c>
      <c r="D708" s="690"/>
      <c r="E708" s="128"/>
      <c r="F708" s="66">
        <v>55515</v>
      </c>
      <c r="G708" s="66"/>
      <c r="H708" s="46">
        <f>SUM(E708:G708)</f>
        <v>55515</v>
      </c>
      <c r="I708" s="128"/>
      <c r="J708" s="66">
        <v>54685</v>
      </c>
      <c r="K708" s="66"/>
      <c r="L708" s="46">
        <f>SUM(I708:K708)</f>
        <v>54685</v>
      </c>
    </row>
    <row r="709" spans="2:12">
      <c r="B709" s="13">
        <v>1000</v>
      </c>
      <c r="C709" s="198" t="s">
        <v>2</v>
      </c>
      <c r="D709" s="198"/>
      <c r="E709" s="69"/>
      <c r="F709" s="67">
        <v>20750</v>
      </c>
      <c r="G709" s="67"/>
      <c r="H709" s="46">
        <f t="shared" ref="H709:H718" si="186">SUM(E709:G709)</f>
        <v>20750</v>
      </c>
      <c r="I709" s="69"/>
      <c r="J709" s="67">
        <v>16297</v>
      </c>
      <c r="K709" s="67"/>
      <c r="L709" s="46">
        <f t="shared" ref="L709:L718" si="187">SUM(I709:K709)</f>
        <v>16297</v>
      </c>
    </row>
    <row r="710" spans="2:12">
      <c r="B710" s="14" t="s">
        <v>187</v>
      </c>
      <c r="C710" s="198" t="s">
        <v>188</v>
      </c>
      <c r="D710" s="198"/>
      <c r="E710" s="69"/>
      <c r="F710" s="67">
        <v>200</v>
      </c>
      <c r="G710" s="67"/>
      <c r="H710" s="46">
        <f t="shared" si="186"/>
        <v>200</v>
      </c>
      <c r="I710" s="69"/>
      <c r="J710" s="67">
        <v>62</v>
      </c>
      <c r="K710" s="67"/>
      <c r="L710" s="46">
        <f t="shared" si="187"/>
        <v>62</v>
      </c>
    </row>
    <row r="711" spans="2:12">
      <c r="B711" s="15" t="s">
        <v>28</v>
      </c>
      <c r="C711" s="200" t="s">
        <v>189</v>
      </c>
      <c r="D711" s="200"/>
      <c r="E711" s="69"/>
      <c r="F711" s="67"/>
      <c r="G711" s="67"/>
      <c r="H711" s="46">
        <f t="shared" si="186"/>
        <v>0</v>
      </c>
      <c r="I711" s="69"/>
      <c r="J711" s="67"/>
      <c r="K711" s="67"/>
      <c r="L711" s="46">
        <f t="shared" si="187"/>
        <v>0</v>
      </c>
    </row>
    <row r="712" spans="2:12">
      <c r="B712" s="13">
        <v>4200</v>
      </c>
      <c r="C712" s="200" t="s">
        <v>3</v>
      </c>
      <c r="D712" s="200"/>
      <c r="E712" s="69"/>
      <c r="F712" s="67">
        <v>5000</v>
      </c>
      <c r="G712" s="67"/>
      <c r="H712" s="46">
        <f t="shared" si="186"/>
        <v>5000</v>
      </c>
      <c r="I712" s="69"/>
      <c r="J712" s="67">
        <v>4033</v>
      </c>
      <c r="K712" s="67"/>
      <c r="L712" s="46">
        <f t="shared" si="187"/>
        <v>4033</v>
      </c>
    </row>
    <row r="713" spans="2:12" ht="18.75" customHeight="1">
      <c r="B713" s="6"/>
      <c r="C713" s="2">
        <v>4214</v>
      </c>
      <c r="D713" s="1" t="s">
        <v>190</v>
      </c>
      <c r="E713" s="69"/>
      <c r="F713" s="67">
        <v>5000</v>
      </c>
      <c r="G713" s="67"/>
      <c r="H713" s="46">
        <f t="shared" si="186"/>
        <v>5000</v>
      </c>
      <c r="I713" s="69"/>
      <c r="J713" s="67">
        <v>4033</v>
      </c>
      <c r="K713" s="67"/>
      <c r="L713" s="46">
        <f t="shared" si="187"/>
        <v>4033</v>
      </c>
    </row>
    <row r="714" spans="2:12">
      <c r="B714" s="13">
        <v>4300</v>
      </c>
      <c r="C714" s="199" t="s">
        <v>4</v>
      </c>
      <c r="D714" s="199"/>
      <c r="E714" s="69"/>
      <c r="F714" s="67"/>
      <c r="G714" s="67"/>
      <c r="H714" s="46">
        <f t="shared" si="186"/>
        <v>0</v>
      </c>
      <c r="I714" s="69"/>
      <c r="J714" s="67"/>
      <c r="K714" s="67"/>
      <c r="L714" s="46">
        <f t="shared" si="187"/>
        <v>0</v>
      </c>
    </row>
    <row r="715" spans="2:12">
      <c r="B715" s="13">
        <v>4500</v>
      </c>
      <c r="C715" s="200" t="s">
        <v>5</v>
      </c>
      <c r="D715" s="200"/>
      <c r="E715" s="69"/>
      <c r="F715" s="67"/>
      <c r="G715" s="67"/>
      <c r="H715" s="46">
        <f t="shared" si="186"/>
        <v>0</v>
      </c>
      <c r="I715" s="69"/>
      <c r="J715" s="67"/>
      <c r="K715" s="67"/>
      <c r="L715" s="46">
        <f t="shared" si="187"/>
        <v>0</v>
      </c>
    </row>
    <row r="716" spans="2:12" ht="12" customHeight="1">
      <c r="B716" s="13">
        <v>4600</v>
      </c>
      <c r="C716" s="689" t="s">
        <v>6</v>
      </c>
      <c r="D716" s="689"/>
      <c r="E716" s="69"/>
      <c r="F716" s="67"/>
      <c r="G716" s="67"/>
      <c r="H716" s="46">
        <f t="shared" si="186"/>
        <v>0</v>
      </c>
      <c r="I716" s="69"/>
      <c r="J716" s="67"/>
      <c r="K716" s="67"/>
      <c r="L716" s="46">
        <f t="shared" si="187"/>
        <v>0</v>
      </c>
    </row>
    <row r="717" spans="2:12">
      <c r="B717" s="152" t="s">
        <v>236</v>
      </c>
      <c r="C717" s="201" t="s">
        <v>12</v>
      </c>
      <c r="D717" s="201"/>
      <c r="E717" s="69"/>
      <c r="F717" s="67">
        <v>54035</v>
      </c>
      <c r="G717" s="67"/>
      <c r="H717" s="46">
        <f t="shared" si="186"/>
        <v>54035</v>
      </c>
      <c r="I717" s="69"/>
      <c r="J717" s="67">
        <v>10608</v>
      </c>
      <c r="K717" s="67"/>
      <c r="L717" s="46">
        <f t="shared" si="187"/>
        <v>10608</v>
      </c>
    </row>
    <row r="718" spans="2:12" ht="12.75" thickBot="1">
      <c r="B718" s="17">
        <v>98</v>
      </c>
      <c r="C718" s="197" t="s">
        <v>7</v>
      </c>
      <c r="D718" s="200"/>
      <c r="E718" s="129"/>
      <c r="F718" s="130"/>
      <c r="G718" s="130"/>
      <c r="H718" s="46">
        <f t="shared" si="186"/>
        <v>0</v>
      </c>
      <c r="I718" s="129"/>
      <c r="J718" s="130"/>
      <c r="K718" s="130"/>
      <c r="L718" s="46">
        <f t="shared" si="187"/>
        <v>0</v>
      </c>
    </row>
    <row r="719" spans="2:12" ht="12.75" thickBot="1">
      <c r="B719" s="7"/>
      <c r="C719" s="8"/>
      <c r="D719" s="9" t="s">
        <v>69</v>
      </c>
      <c r="E719" s="119">
        <f>SUM(E708+E709+E710+E711+E712+E714+E715+E716+E717+E718)</f>
        <v>0</v>
      </c>
      <c r="F719" s="120">
        <f t="shared" ref="F719:H719" si="188">SUM(F708+F709+F710+F711+F712+F714+F715+F716+F717+F718)</f>
        <v>135500</v>
      </c>
      <c r="G719" s="120">
        <f t="shared" si="188"/>
        <v>0</v>
      </c>
      <c r="H719" s="121">
        <f t="shared" si="188"/>
        <v>135500</v>
      </c>
      <c r="I719" s="119">
        <f>SUM(I708+I709+I710+I711+I712+I714+I715+I716+I717+I718)</f>
        <v>0</v>
      </c>
      <c r="J719" s="120">
        <f t="shared" ref="J719:L719" si="189">SUM(J708+J709+J710+J711+J712+J714+J715+J716+J717+J718)</f>
        <v>85685</v>
      </c>
      <c r="K719" s="120">
        <f t="shared" si="189"/>
        <v>0</v>
      </c>
      <c r="L719" s="121">
        <f t="shared" si="189"/>
        <v>85685</v>
      </c>
    </row>
    <row r="720" spans="2:12" ht="12.75" thickBot="1">
      <c r="B720" s="57"/>
      <c r="C720" s="58"/>
      <c r="D720" s="59"/>
      <c r="E720" s="21"/>
      <c r="F720" s="21"/>
      <c r="G720" s="21"/>
      <c r="H720" s="21"/>
      <c r="I720" s="21"/>
      <c r="J720" s="21"/>
      <c r="K720" s="21"/>
      <c r="L720" s="21"/>
    </row>
    <row r="721" spans="2:12" ht="36.75" customHeight="1" thickBot="1">
      <c r="B721" s="3"/>
      <c r="C721" s="107" t="s">
        <v>1</v>
      </c>
      <c r="D721" s="3" t="s">
        <v>14</v>
      </c>
      <c r="E721" s="122" t="s">
        <v>71</v>
      </c>
      <c r="F721" s="123" t="s">
        <v>72</v>
      </c>
      <c r="G721" s="123" t="s">
        <v>70</v>
      </c>
      <c r="H721" s="124" t="s">
        <v>13</v>
      </c>
      <c r="I721" s="122" t="s">
        <v>71</v>
      </c>
      <c r="J721" s="123" t="s">
        <v>72</v>
      </c>
      <c r="K721" s="123" t="s">
        <v>70</v>
      </c>
      <c r="L721" s="124" t="s">
        <v>13</v>
      </c>
    </row>
    <row r="722" spans="2:12" ht="12.75" thickBot="1">
      <c r="B722" s="44" t="s">
        <v>15</v>
      </c>
      <c r="C722" s="4">
        <v>752</v>
      </c>
      <c r="D722" s="5" t="s">
        <v>56</v>
      </c>
      <c r="E722" s="125"/>
      <c r="F722" s="126"/>
      <c r="G722" s="126"/>
      <c r="H722" s="127"/>
      <c r="I722" s="125"/>
      <c r="J722" s="126"/>
      <c r="K722" s="126"/>
      <c r="L722" s="127"/>
    </row>
    <row r="723" spans="2:12" ht="12" customHeight="1">
      <c r="B723" s="12" t="s">
        <v>10</v>
      </c>
      <c r="C723" s="216" t="s">
        <v>16</v>
      </c>
      <c r="D723" s="83"/>
      <c r="E723" s="128"/>
      <c r="F723" s="66">
        <v>37885</v>
      </c>
      <c r="G723" s="66"/>
      <c r="H723" s="46">
        <f>SUM(E723:G723)</f>
        <v>37885</v>
      </c>
      <c r="I723" s="128"/>
      <c r="J723" s="66">
        <v>37409</v>
      </c>
      <c r="K723" s="66"/>
      <c r="L723" s="46">
        <f>SUM(I723:K723)</f>
        <v>37409</v>
      </c>
    </row>
    <row r="724" spans="2:12">
      <c r="B724" s="13">
        <v>1000</v>
      </c>
      <c r="C724" s="198" t="s">
        <v>2</v>
      </c>
      <c r="D724" s="198"/>
      <c r="E724" s="69"/>
      <c r="F724" s="67">
        <v>16312</v>
      </c>
      <c r="G724" s="67"/>
      <c r="H724" s="46">
        <f t="shared" ref="H724:H733" si="190">SUM(E724:G724)</f>
        <v>16312</v>
      </c>
      <c r="I724" s="69"/>
      <c r="J724" s="67">
        <v>13923</v>
      </c>
      <c r="K724" s="67"/>
      <c r="L724" s="46">
        <f t="shared" ref="L724:L733" si="191">SUM(I724:K724)</f>
        <v>13923</v>
      </c>
    </row>
    <row r="725" spans="2:12">
      <c r="B725" s="14" t="s">
        <v>187</v>
      </c>
      <c r="C725" s="198" t="s">
        <v>188</v>
      </c>
      <c r="D725" s="198"/>
      <c r="E725" s="69"/>
      <c r="F725" s="67">
        <v>688</v>
      </c>
      <c r="G725" s="67"/>
      <c r="H725" s="46">
        <f t="shared" si="190"/>
        <v>688</v>
      </c>
      <c r="I725" s="69"/>
      <c r="J725" s="67">
        <v>688</v>
      </c>
      <c r="K725" s="67"/>
      <c r="L725" s="46">
        <f t="shared" si="191"/>
        <v>688</v>
      </c>
    </row>
    <row r="726" spans="2:12">
      <c r="B726" s="15" t="s">
        <v>28</v>
      </c>
      <c r="C726" s="200" t="s">
        <v>189</v>
      </c>
      <c r="D726" s="200"/>
      <c r="E726" s="69"/>
      <c r="F726" s="67"/>
      <c r="G726" s="67"/>
      <c r="H726" s="46">
        <f t="shared" si="190"/>
        <v>0</v>
      </c>
      <c r="I726" s="69"/>
      <c r="J726" s="67"/>
      <c r="K726" s="67"/>
      <c r="L726" s="46">
        <f t="shared" si="191"/>
        <v>0</v>
      </c>
    </row>
    <row r="727" spans="2:12">
      <c r="B727" s="13">
        <v>4200</v>
      </c>
      <c r="C727" s="200" t="s">
        <v>3</v>
      </c>
      <c r="D727" s="200"/>
      <c r="E727" s="69"/>
      <c r="F727" s="67"/>
      <c r="G727" s="67"/>
      <c r="H727" s="46">
        <f t="shared" si="190"/>
        <v>0</v>
      </c>
      <c r="I727" s="69"/>
      <c r="J727" s="67"/>
      <c r="K727" s="67"/>
      <c r="L727" s="46">
        <f t="shared" si="191"/>
        <v>0</v>
      </c>
    </row>
    <row r="728" spans="2:12" ht="18.75" customHeight="1">
      <c r="B728" s="6"/>
      <c r="C728" s="2">
        <v>4214</v>
      </c>
      <c r="D728" s="1" t="s">
        <v>190</v>
      </c>
      <c r="E728" s="69"/>
      <c r="F728" s="67"/>
      <c r="G728" s="67"/>
      <c r="H728" s="46">
        <f t="shared" si="190"/>
        <v>0</v>
      </c>
      <c r="I728" s="69"/>
      <c r="J728" s="67"/>
      <c r="K728" s="67"/>
      <c r="L728" s="46">
        <f t="shared" si="191"/>
        <v>0</v>
      </c>
    </row>
    <row r="729" spans="2:12">
      <c r="B729" s="13">
        <v>4300</v>
      </c>
      <c r="C729" s="199" t="s">
        <v>4</v>
      </c>
      <c r="D729" s="199"/>
      <c r="E729" s="69"/>
      <c r="F729" s="67"/>
      <c r="G729" s="67"/>
      <c r="H729" s="46">
        <f t="shared" si="190"/>
        <v>0</v>
      </c>
      <c r="I729" s="69"/>
      <c r="J729" s="67"/>
      <c r="K729" s="67"/>
      <c r="L729" s="46">
        <f t="shared" si="191"/>
        <v>0</v>
      </c>
    </row>
    <row r="730" spans="2:12">
      <c r="B730" s="13">
        <v>4500</v>
      </c>
      <c r="C730" s="200" t="s">
        <v>5</v>
      </c>
      <c r="D730" s="200"/>
      <c r="E730" s="69"/>
      <c r="F730" s="67"/>
      <c r="G730" s="67"/>
      <c r="H730" s="46">
        <f t="shared" si="190"/>
        <v>0</v>
      </c>
      <c r="I730" s="69"/>
      <c r="J730" s="67"/>
      <c r="K730" s="67"/>
      <c r="L730" s="46">
        <f t="shared" si="191"/>
        <v>0</v>
      </c>
    </row>
    <row r="731" spans="2:12" ht="12" customHeight="1">
      <c r="B731" s="13">
        <v>4600</v>
      </c>
      <c r="C731" s="689" t="s">
        <v>6</v>
      </c>
      <c r="D731" s="689"/>
      <c r="E731" s="69"/>
      <c r="F731" s="67"/>
      <c r="G731" s="67"/>
      <c r="H731" s="46">
        <f t="shared" si="190"/>
        <v>0</v>
      </c>
      <c r="I731" s="69"/>
      <c r="J731" s="67"/>
      <c r="K731" s="67"/>
      <c r="L731" s="46">
        <f t="shared" si="191"/>
        <v>0</v>
      </c>
    </row>
    <row r="732" spans="2:12">
      <c r="B732" s="152" t="s">
        <v>236</v>
      </c>
      <c r="C732" s="201" t="s">
        <v>12</v>
      </c>
      <c r="D732" s="201"/>
      <c r="E732" s="69"/>
      <c r="F732" s="67"/>
      <c r="G732" s="67"/>
      <c r="H732" s="46">
        <f t="shared" si="190"/>
        <v>0</v>
      </c>
      <c r="I732" s="69"/>
      <c r="J732" s="67"/>
      <c r="K732" s="67"/>
      <c r="L732" s="46">
        <f t="shared" si="191"/>
        <v>0</v>
      </c>
    </row>
    <row r="733" spans="2:12" ht="12.75" thickBot="1">
      <c r="B733" s="17">
        <v>98</v>
      </c>
      <c r="C733" s="197" t="s">
        <v>7</v>
      </c>
      <c r="D733" s="200"/>
      <c r="E733" s="129"/>
      <c r="F733" s="130"/>
      <c r="G733" s="130"/>
      <c r="H733" s="46">
        <f t="shared" si="190"/>
        <v>0</v>
      </c>
      <c r="I733" s="129"/>
      <c r="J733" s="130"/>
      <c r="K733" s="130"/>
      <c r="L733" s="46">
        <f t="shared" si="191"/>
        <v>0</v>
      </c>
    </row>
    <row r="734" spans="2:12" ht="12.75" thickBot="1">
      <c r="B734" s="7"/>
      <c r="C734" s="8"/>
      <c r="D734" s="9" t="s">
        <v>68</v>
      </c>
      <c r="E734" s="119">
        <f>SUM(E723+E724+E725+E726+E727+E729+E730+E731+E732+E733)</f>
        <v>0</v>
      </c>
      <c r="F734" s="120">
        <f t="shared" ref="F734:H734" si="192">SUM(F723+F724+F725+F726+F727+F729+F730+F731+F732+F733)</f>
        <v>54885</v>
      </c>
      <c r="G734" s="120">
        <f t="shared" si="192"/>
        <v>0</v>
      </c>
      <c r="H734" s="121">
        <f t="shared" si="192"/>
        <v>54885</v>
      </c>
      <c r="I734" s="119">
        <f>SUM(I723+I724+I725+I726+I727+I729+I730+I731+I732+I733)</f>
        <v>0</v>
      </c>
      <c r="J734" s="120">
        <f t="shared" ref="J734:L734" si="193">SUM(J723+J724+J725+J726+J727+J729+J730+J731+J732+J733)</f>
        <v>52020</v>
      </c>
      <c r="K734" s="120">
        <f t="shared" si="193"/>
        <v>0</v>
      </c>
      <c r="L734" s="121">
        <f t="shared" si="193"/>
        <v>52020</v>
      </c>
    </row>
    <row r="735" spans="2:12" ht="12.75" thickBot="1">
      <c r="B735" s="53"/>
      <c r="C735" s="53"/>
      <c r="D735" s="54"/>
      <c r="E735" s="62"/>
      <c r="F735" s="144"/>
      <c r="G735" s="144"/>
      <c r="H735" s="144"/>
      <c r="I735" s="62"/>
      <c r="J735" s="144"/>
      <c r="K735" s="144"/>
      <c r="L735" s="144"/>
    </row>
    <row r="736" spans="2:12" ht="33.75" customHeight="1" thickBot="1">
      <c r="B736" s="3"/>
      <c r="C736" s="107" t="s">
        <v>1</v>
      </c>
      <c r="D736" s="3" t="s">
        <v>14</v>
      </c>
      <c r="E736" s="122" t="s">
        <v>71</v>
      </c>
      <c r="F736" s="123" t="s">
        <v>72</v>
      </c>
      <c r="G736" s="123" t="s">
        <v>70</v>
      </c>
      <c r="H736" s="124" t="s">
        <v>13</v>
      </c>
      <c r="I736" s="122" t="s">
        <v>71</v>
      </c>
      <c r="J736" s="123" t="s">
        <v>72</v>
      </c>
      <c r="K736" s="123" t="s">
        <v>70</v>
      </c>
      <c r="L736" s="124" t="s">
        <v>13</v>
      </c>
    </row>
    <row r="737" spans="2:12" ht="12.75" thickBot="1">
      <c r="B737" s="44" t="s">
        <v>15</v>
      </c>
      <c r="C737" s="4">
        <v>759</v>
      </c>
      <c r="D737" s="5" t="s">
        <v>57</v>
      </c>
      <c r="E737" s="125"/>
      <c r="F737" s="126"/>
      <c r="G737" s="126"/>
      <c r="H737" s="127"/>
      <c r="I737" s="125"/>
      <c r="J737" s="126"/>
      <c r="K737" s="126"/>
      <c r="L737" s="127"/>
    </row>
    <row r="738" spans="2:12" ht="20.25" customHeight="1">
      <c r="B738" s="12" t="s">
        <v>10</v>
      </c>
      <c r="C738" s="690" t="s">
        <v>16</v>
      </c>
      <c r="D738" s="690"/>
      <c r="E738" s="128"/>
      <c r="F738" s="66">
        <v>14978</v>
      </c>
      <c r="G738" s="66"/>
      <c r="H738" s="46">
        <f>SUM(E738:G738)</f>
        <v>14978</v>
      </c>
      <c r="I738" s="128"/>
      <c r="J738" s="66">
        <v>14978</v>
      </c>
      <c r="K738" s="66"/>
      <c r="L738" s="46">
        <f>SUM(I738:K738)</f>
        <v>14978</v>
      </c>
    </row>
    <row r="739" spans="2:12">
      <c r="B739" s="13">
        <v>1000</v>
      </c>
      <c r="C739" s="198" t="s">
        <v>2</v>
      </c>
      <c r="D739" s="198"/>
      <c r="E739" s="69"/>
      <c r="F739" s="67">
        <v>195022</v>
      </c>
      <c r="G739" s="67"/>
      <c r="H739" s="46">
        <f t="shared" ref="H739:H748" si="194">SUM(E739:G739)</f>
        <v>195022</v>
      </c>
      <c r="I739" s="69"/>
      <c r="J739" s="67">
        <v>176721</v>
      </c>
      <c r="K739" s="67"/>
      <c r="L739" s="46">
        <f t="shared" ref="L739:L748" si="195">SUM(I739:K739)</f>
        <v>176721</v>
      </c>
    </row>
    <row r="740" spans="2:12" ht="12" customHeight="1">
      <c r="B740" s="14" t="s">
        <v>187</v>
      </c>
      <c r="C740" s="198" t="s">
        <v>188</v>
      </c>
      <c r="D740" s="198"/>
      <c r="E740" s="69"/>
      <c r="F740" s="67"/>
      <c r="G740" s="67"/>
      <c r="H740" s="46">
        <f t="shared" si="194"/>
        <v>0</v>
      </c>
      <c r="I740" s="69"/>
      <c r="J740" s="67"/>
      <c r="K740" s="67"/>
      <c r="L740" s="46">
        <f t="shared" si="195"/>
        <v>0</v>
      </c>
    </row>
    <row r="741" spans="2:12">
      <c r="B741" s="15" t="s">
        <v>28</v>
      </c>
      <c r="C741" s="200" t="s">
        <v>189</v>
      </c>
      <c r="D741" s="200"/>
      <c r="E741" s="69"/>
      <c r="F741" s="67"/>
      <c r="G741" s="67"/>
      <c r="H741" s="46">
        <f t="shared" si="194"/>
        <v>0</v>
      </c>
      <c r="I741" s="69"/>
      <c r="J741" s="67"/>
      <c r="K741" s="67"/>
      <c r="L741" s="46">
        <f t="shared" si="195"/>
        <v>0</v>
      </c>
    </row>
    <row r="742" spans="2:12">
      <c r="B742" s="13">
        <v>4200</v>
      </c>
      <c r="C742" s="200" t="s">
        <v>3</v>
      </c>
      <c r="D742" s="200"/>
      <c r="E742" s="69"/>
      <c r="F742" s="67"/>
      <c r="G742" s="67"/>
      <c r="H742" s="46">
        <f t="shared" si="194"/>
        <v>0</v>
      </c>
      <c r="I742" s="69"/>
      <c r="J742" s="67"/>
      <c r="K742" s="67"/>
      <c r="L742" s="46">
        <f t="shared" si="195"/>
        <v>0</v>
      </c>
    </row>
    <row r="743" spans="2:12">
      <c r="B743" s="6"/>
      <c r="C743" s="2">
        <v>4214</v>
      </c>
      <c r="D743" s="1" t="s">
        <v>190</v>
      </c>
      <c r="E743" s="69"/>
      <c r="F743" s="67"/>
      <c r="G743" s="67"/>
      <c r="H743" s="46">
        <f t="shared" si="194"/>
        <v>0</v>
      </c>
      <c r="I743" s="69"/>
      <c r="J743" s="67"/>
      <c r="K743" s="67"/>
      <c r="L743" s="46">
        <f t="shared" si="195"/>
        <v>0</v>
      </c>
    </row>
    <row r="744" spans="2:12">
      <c r="B744" s="13">
        <v>4300</v>
      </c>
      <c r="C744" s="199" t="s">
        <v>4</v>
      </c>
      <c r="D744" s="199"/>
      <c r="E744" s="69"/>
      <c r="F744" s="67"/>
      <c r="G744" s="67"/>
      <c r="H744" s="46">
        <f t="shared" si="194"/>
        <v>0</v>
      </c>
      <c r="I744" s="69"/>
      <c r="J744" s="67"/>
      <c r="K744" s="67"/>
      <c r="L744" s="46">
        <f t="shared" si="195"/>
        <v>0</v>
      </c>
    </row>
    <row r="745" spans="2:12" ht="21" customHeight="1">
      <c r="B745" s="13">
        <v>4500</v>
      </c>
      <c r="C745" s="200" t="s">
        <v>5</v>
      </c>
      <c r="D745" s="200"/>
      <c r="E745" s="69"/>
      <c r="F745" s="67"/>
      <c r="G745" s="67"/>
      <c r="H745" s="46">
        <f t="shared" si="194"/>
        <v>0</v>
      </c>
      <c r="I745" s="69"/>
      <c r="J745" s="67"/>
      <c r="K745" s="67"/>
      <c r="L745" s="46">
        <f t="shared" si="195"/>
        <v>0</v>
      </c>
    </row>
    <row r="746" spans="2:12">
      <c r="B746" s="13">
        <v>4600</v>
      </c>
      <c r="C746" s="689" t="s">
        <v>6</v>
      </c>
      <c r="D746" s="689"/>
      <c r="E746" s="69"/>
      <c r="F746" s="67"/>
      <c r="G746" s="67"/>
      <c r="H746" s="46">
        <f t="shared" si="194"/>
        <v>0</v>
      </c>
      <c r="I746" s="69"/>
      <c r="J746" s="67"/>
      <c r="K746" s="67"/>
      <c r="L746" s="46">
        <f t="shared" si="195"/>
        <v>0</v>
      </c>
    </row>
    <row r="747" spans="2:12">
      <c r="B747" s="152" t="s">
        <v>236</v>
      </c>
      <c r="C747" s="201" t="s">
        <v>12</v>
      </c>
      <c r="D747" s="201"/>
      <c r="E747" s="69"/>
      <c r="F747" s="67"/>
      <c r="G747" s="67"/>
      <c r="H747" s="46">
        <f t="shared" si="194"/>
        <v>0</v>
      </c>
      <c r="I747" s="69"/>
      <c r="J747" s="67"/>
      <c r="K747" s="67"/>
      <c r="L747" s="46">
        <f t="shared" si="195"/>
        <v>0</v>
      </c>
    </row>
    <row r="748" spans="2:12" ht="12" customHeight="1" thickBot="1">
      <c r="B748" s="17">
        <v>98</v>
      </c>
      <c r="C748" s="197" t="s">
        <v>7</v>
      </c>
      <c r="D748" s="200"/>
      <c r="E748" s="129"/>
      <c r="F748" s="130"/>
      <c r="G748" s="130"/>
      <c r="H748" s="46">
        <f t="shared" si="194"/>
        <v>0</v>
      </c>
      <c r="I748" s="129"/>
      <c r="J748" s="130"/>
      <c r="K748" s="130"/>
      <c r="L748" s="46">
        <f t="shared" si="195"/>
        <v>0</v>
      </c>
    </row>
    <row r="749" spans="2:12" ht="12.75" thickBot="1">
      <c r="B749" s="7"/>
      <c r="C749" s="8"/>
      <c r="D749" s="9" t="s">
        <v>68</v>
      </c>
      <c r="E749" s="119">
        <f>SUM(E738+E739+E740+E741+E742+E744+E745+E746+E747+E748)</f>
        <v>0</v>
      </c>
      <c r="F749" s="120">
        <f t="shared" ref="F749:H749" si="196">SUM(F738+F739+F740+F741+F742+F744+F745+F746+F747+F748)</f>
        <v>210000</v>
      </c>
      <c r="G749" s="120">
        <f t="shared" si="196"/>
        <v>0</v>
      </c>
      <c r="H749" s="121">
        <f t="shared" si="196"/>
        <v>210000</v>
      </c>
      <c r="I749" s="119">
        <f>SUM(I738+I739+I740+I741+I742+I744+I745+I746+I747+I748)</f>
        <v>0</v>
      </c>
      <c r="J749" s="120">
        <f t="shared" ref="J749:L749" si="197">SUM(J738+J739+J740+J741+J742+J744+J745+J746+J747+J748)</f>
        <v>191699</v>
      </c>
      <c r="K749" s="120">
        <f t="shared" si="197"/>
        <v>0</v>
      </c>
      <c r="L749" s="121">
        <f t="shared" si="197"/>
        <v>191699</v>
      </c>
    </row>
    <row r="750" spans="2:12" ht="12" customHeight="1">
      <c r="B750" s="701" t="s">
        <v>266</v>
      </c>
      <c r="C750" s="701"/>
      <c r="D750" s="701"/>
      <c r="E750" s="21"/>
      <c r="F750" s="21"/>
      <c r="G750" s="21"/>
      <c r="H750" s="21"/>
      <c r="I750" s="21"/>
      <c r="J750" s="21"/>
      <c r="K750" s="21"/>
      <c r="L750" s="21"/>
    </row>
    <row r="751" spans="2:12" ht="12" customHeight="1">
      <c r="B751" s="703" t="s">
        <v>267</v>
      </c>
      <c r="C751" s="703"/>
      <c r="D751" s="703"/>
      <c r="E751" s="21">
        <f t="shared" ref="E751:L751" si="198">SUM(E749+E734+E719+E704+E689+E674+E659+E644+E629+E614)</f>
        <v>1378112</v>
      </c>
      <c r="F751" s="21">
        <f t="shared" si="198"/>
        <v>954252</v>
      </c>
      <c r="G751" s="21">
        <f t="shared" si="198"/>
        <v>161453</v>
      </c>
      <c r="H751" s="21">
        <f t="shared" si="198"/>
        <v>2493817</v>
      </c>
      <c r="I751" s="21">
        <f t="shared" si="198"/>
        <v>1335154</v>
      </c>
      <c r="J751" s="21">
        <f t="shared" si="198"/>
        <v>778097</v>
      </c>
      <c r="K751" s="21">
        <f t="shared" si="198"/>
        <v>146796</v>
      </c>
      <c r="L751" s="21">
        <f t="shared" si="198"/>
        <v>2260047</v>
      </c>
    </row>
    <row r="752" spans="2:12" ht="12.75" thickBot="1">
      <c r="B752" s="18"/>
      <c r="C752" s="19"/>
      <c r="D752" s="20"/>
      <c r="E752" s="21"/>
      <c r="F752" s="21"/>
      <c r="G752" s="21"/>
      <c r="H752" s="21"/>
      <c r="I752" s="21"/>
      <c r="J752" s="21"/>
      <c r="K752" s="21"/>
      <c r="L752" s="21"/>
    </row>
    <row r="753" spans="2:12" ht="34.5" customHeight="1" thickBot="1">
      <c r="B753" s="3"/>
      <c r="C753" s="107" t="s">
        <v>1</v>
      </c>
      <c r="D753" s="3" t="s">
        <v>14</v>
      </c>
      <c r="E753" s="122" t="s">
        <v>71</v>
      </c>
      <c r="F753" s="123" t="s">
        <v>72</v>
      </c>
      <c r="G753" s="123" t="s">
        <v>70</v>
      </c>
      <c r="H753" s="124" t="s">
        <v>13</v>
      </c>
      <c r="I753" s="122" t="s">
        <v>71</v>
      </c>
      <c r="J753" s="123" t="s">
        <v>72</v>
      </c>
      <c r="K753" s="123" t="s">
        <v>70</v>
      </c>
      <c r="L753" s="124" t="s">
        <v>13</v>
      </c>
    </row>
    <row r="754" spans="2:12" ht="24" customHeight="1" thickBot="1">
      <c r="B754" s="44" t="s">
        <v>15</v>
      </c>
      <c r="C754" s="4">
        <v>829</v>
      </c>
      <c r="D754" s="5" t="s">
        <v>59</v>
      </c>
      <c r="E754" s="125"/>
      <c r="F754" s="126"/>
      <c r="G754" s="126"/>
      <c r="H754" s="127"/>
      <c r="I754" s="125"/>
      <c r="J754" s="126"/>
      <c r="K754" s="126"/>
      <c r="L754" s="127"/>
    </row>
    <row r="755" spans="2:12" ht="12" customHeight="1">
      <c r="B755" s="12" t="s">
        <v>10</v>
      </c>
      <c r="C755" s="690" t="s">
        <v>16</v>
      </c>
      <c r="D755" s="690"/>
      <c r="E755" s="128"/>
      <c r="F755" s="66"/>
      <c r="G755" s="66"/>
      <c r="H755" s="46">
        <f>SUM(E755:G755)</f>
        <v>0</v>
      </c>
      <c r="I755" s="128"/>
      <c r="J755" s="66"/>
      <c r="K755" s="66"/>
      <c r="L755" s="46">
        <f>SUM(I755:K755)</f>
        <v>0</v>
      </c>
    </row>
    <row r="756" spans="2:12">
      <c r="B756" s="13">
        <v>1000</v>
      </c>
      <c r="C756" s="198" t="s">
        <v>2</v>
      </c>
      <c r="D756" s="198"/>
      <c r="E756" s="69"/>
      <c r="F756" s="67">
        <v>34810</v>
      </c>
      <c r="G756" s="67"/>
      <c r="H756" s="46">
        <f t="shared" ref="H756:H765" si="199">SUM(E756:G756)</f>
        <v>34810</v>
      </c>
      <c r="I756" s="69"/>
      <c r="J756" s="67"/>
      <c r="K756" s="67"/>
      <c r="L756" s="46">
        <f t="shared" ref="L756:L765" si="200">SUM(I756:K756)</f>
        <v>0</v>
      </c>
    </row>
    <row r="757" spans="2:12">
      <c r="B757" s="14" t="s">
        <v>187</v>
      </c>
      <c r="C757" s="198" t="s">
        <v>188</v>
      </c>
      <c r="D757" s="198"/>
      <c r="E757" s="69"/>
      <c r="F757" s="67"/>
      <c r="G757" s="67"/>
      <c r="H757" s="46">
        <f t="shared" si="199"/>
        <v>0</v>
      </c>
      <c r="I757" s="69"/>
      <c r="J757" s="67"/>
      <c r="K757" s="67"/>
      <c r="L757" s="46">
        <f t="shared" si="200"/>
        <v>0</v>
      </c>
    </row>
    <row r="758" spans="2:12">
      <c r="B758" s="15" t="s">
        <v>28</v>
      </c>
      <c r="C758" s="200" t="s">
        <v>189</v>
      </c>
      <c r="D758" s="200"/>
      <c r="E758" s="69"/>
      <c r="F758" s="67"/>
      <c r="G758" s="67"/>
      <c r="H758" s="46">
        <f t="shared" si="199"/>
        <v>0</v>
      </c>
      <c r="I758" s="69"/>
      <c r="J758" s="67"/>
      <c r="K758" s="67"/>
      <c r="L758" s="46">
        <f t="shared" si="200"/>
        <v>0</v>
      </c>
    </row>
    <row r="759" spans="2:12">
      <c r="B759" s="13">
        <v>4200</v>
      </c>
      <c r="C759" s="200" t="s">
        <v>3</v>
      </c>
      <c r="D759" s="200"/>
      <c r="E759" s="69"/>
      <c r="F759" s="67"/>
      <c r="G759" s="67"/>
      <c r="H759" s="46">
        <f t="shared" si="199"/>
        <v>0</v>
      </c>
      <c r="I759" s="69"/>
      <c r="J759" s="67"/>
      <c r="K759" s="67"/>
      <c r="L759" s="46">
        <f t="shared" si="200"/>
        <v>0</v>
      </c>
    </row>
    <row r="760" spans="2:12" ht="16.5" customHeight="1">
      <c r="B760" s="6"/>
      <c r="C760" s="2">
        <v>4214</v>
      </c>
      <c r="D760" s="1" t="s">
        <v>190</v>
      </c>
      <c r="E760" s="69"/>
      <c r="F760" s="67"/>
      <c r="G760" s="67"/>
      <c r="H760" s="46">
        <f t="shared" si="199"/>
        <v>0</v>
      </c>
      <c r="I760" s="69"/>
      <c r="J760" s="67"/>
      <c r="K760" s="67"/>
      <c r="L760" s="46">
        <f t="shared" si="200"/>
        <v>0</v>
      </c>
    </row>
    <row r="761" spans="2:12">
      <c r="B761" s="13">
        <v>4300</v>
      </c>
      <c r="C761" s="199" t="s">
        <v>4</v>
      </c>
      <c r="D761" s="199"/>
      <c r="E761" s="69"/>
      <c r="F761" s="67"/>
      <c r="G761" s="67"/>
      <c r="H761" s="46">
        <f t="shared" si="199"/>
        <v>0</v>
      </c>
      <c r="I761" s="69"/>
      <c r="J761" s="67"/>
      <c r="K761" s="67"/>
      <c r="L761" s="46">
        <f t="shared" si="200"/>
        <v>0</v>
      </c>
    </row>
    <row r="762" spans="2:12">
      <c r="B762" s="13">
        <v>4500</v>
      </c>
      <c r="C762" s="200" t="s">
        <v>5</v>
      </c>
      <c r="D762" s="200"/>
      <c r="E762" s="69"/>
      <c r="F762" s="67"/>
      <c r="G762" s="67"/>
      <c r="H762" s="46">
        <f t="shared" si="199"/>
        <v>0</v>
      </c>
      <c r="I762" s="69"/>
      <c r="J762" s="67"/>
      <c r="K762" s="67"/>
      <c r="L762" s="46">
        <f t="shared" si="200"/>
        <v>0</v>
      </c>
    </row>
    <row r="763" spans="2:12" ht="12" customHeight="1">
      <c r="B763" s="13">
        <v>4600</v>
      </c>
      <c r="C763" s="689" t="s">
        <v>6</v>
      </c>
      <c r="D763" s="689"/>
      <c r="E763" s="69"/>
      <c r="F763" s="67"/>
      <c r="G763" s="67"/>
      <c r="H763" s="46">
        <f t="shared" si="199"/>
        <v>0</v>
      </c>
      <c r="I763" s="69"/>
      <c r="J763" s="67"/>
      <c r="K763" s="67"/>
      <c r="L763" s="46">
        <f t="shared" si="200"/>
        <v>0</v>
      </c>
    </row>
    <row r="764" spans="2:12">
      <c r="B764" s="152" t="s">
        <v>236</v>
      </c>
      <c r="C764" s="201" t="s">
        <v>12</v>
      </c>
      <c r="D764" s="201"/>
      <c r="E764" s="69"/>
      <c r="F764" s="67"/>
      <c r="G764" s="67"/>
      <c r="H764" s="46">
        <f t="shared" si="199"/>
        <v>0</v>
      </c>
      <c r="I764" s="69"/>
      <c r="J764" s="67"/>
      <c r="K764" s="67"/>
      <c r="L764" s="46">
        <f t="shared" si="200"/>
        <v>0</v>
      </c>
    </row>
    <row r="765" spans="2:12" ht="12.75" thickBot="1">
      <c r="B765" s="17">
        <v>98</v>
      </c>
      <c r="C765" s="197" t="s">
        <v>7</v>
      </c>
      <c r="D765" s="200"/>
      <c r="E765" s="129"/>
      <c r="F765" s="130"/>
      <c r="G765" s="130"/>
      <c r="H765" s="46">
        <f t="shared" si="199"/>
        <v>0</v>
      </c>
      <c r="I765" s="129"/>
      <c r="J765" s="130"/>
      <c r="K765" s="130"/>
      <c r="L765" s="46">
        <f t="shared" si="200"/>
        <v>0</v>
      </c>
    </row>
    <row r="766" spans="2:12" ht="12.75" thickBot="1">
      <c r="B766" s="7"/>
      <c r="C766" s="8"/>
      <c r="D766" s="9" t="s">
        <v>68</v>
      </c>
      <c r="E766" s="119">
        <f>SUM(E755+E756+E757+E758+E759+E761+E762+E763+E764+E765)</f>
        <v>0</v>
      </c>
      <c r="F766" s="120">
        <f t="shared" ref="F766:H766" si="201">SUM(F755+F756+F757+F758+F759+F761+F762+F763+F764+F765)</f>
        <v>34810</v>
      </c>
      <c r="G766" s="120">
        <f t="shared" si="201"/>
        <v>0</v>
      </c>
      <c r="H766" s="121">
        <f t="shared" si="201"/>
        <v>34810</v>
      </c>
      <c r="I766" s="119">
        <f>SUM(I755+I756+I757+I758+I759+I761+I762+I763+I764+I765)</f>
        <v>0</v>
      </c>
      <c r="J766" s="120">
        <f t="shared" ref="J766:L766" si="202">SUM(J755+J756+J757+J758+J759+J761+J762+J763+J764+J765)</f>
        <v>0</v>
      </c>
      <c r="K766" s="120">
        <f t="shared" si="202"/>
        <v>0</v>
      </c>
      <c r="L766" s="121">
        <f t="shared" si="202"/>
        <v>0</v>
      </c>
    </row>
    <row r="767" spans="2:12" ht="37.5" hidden="1" customHeight="1" thickBot="1">
      <c r="B767" s="3"/>
      <c r="C767" s="107" t="s">
        <v>1</v>
      </c>
      <c r="D767" s="3" t="s">
        <v>14</v>
      </c>
      <c r="E767" s="122" t="s">
        <v>71</v>
      </c>
      <c r="F767" s="123" t="s">
        <v>72</v>
      </c>
      <c r="G767" s="123" t="s">
        <v>70</v>
      </c>
      <c r="H767" s="124" t="s">
        <v>13</v>
      </c>
      <c r="I767" s="122" t="s">
        <v>71</v>
      </c>
      <c r="J767" s="123" t="s">
        <v>72</v>
      </c>
      <c r="K767" s="123" t="s">
        <v>70</v>
      </c>
      <c r="L767" s="124" t="s">
        <v>13</v>
      </c>
    </row>
    <row r="768" spans="2:12" ht="24.75" hidden="1" thickBot="1">
      <c r="B768" s="44" t="s">
        <v>15</v>
      </c>
      <c r="C768" s="4">
        <v>831</v>
      </c>
      <c r="D768" s="5" t="s">
        <v>308</v>
      </c>
      <c r="E768" s="125"/>
      <c r="F768" s="126"/>
      <c r="G768" s="126"/>
      <c r="H768" s="127"/>
      <c r="I768" s="125"/>
      <c r="J768" s="126"/>
      <c r="K768" s="126"/>
      <c r="L768" s="127"/>
    </row>
    <row r="769" spans="2:12" ht="12" hidden="1" customHeight="1">
      <c r="B769" s="12" t="s">
        <v>10</v>
      </c>
      <c r="C769" s="690" t="s">
        <v>16</v>
      </c>
      <c r="D769" s="690"/>
      <c r="E769" s="128"/>
      <c r="F769" s="66"/>
      <c r="G769" s="66"/>
      <c r="H769" s="46">
        <f>SUM(E769:G769)</f>
        <v>0</v>
      </c>
      <c r="I769" s="128"/>
      <c r="J769" s="66"/>
      <c r="K769" s="66"/>
      <c r="L769" s="46">
        <f>SUM(I769:K769)</f>
        <v>0</v>
      </c>
    </row>
    <row r="770" spans="2:12" hidden="1">
      <c r="B770" s="13">
        <v>1000</v>
      </c>
      <c r="C770" s="198" t="s">
        <v>2</v>
      </c>
      <c r="D770" s="198"/>
      <c r="E770" s="69"/>
      <c r="F770" s="67"/>
      <c r="G770" s="67"/>
      <c r="H770" s="46">
        <f t="shared" ref="H770:H779" si="203">SUM(E770:G770)</f>
        <v>0</v>
      </c>
      <c r="I770" s="69"/>
      <c r="J770" s="67"/>
      <c r="K770" s="67"/>
      <c r="L770" s="46">
        <f t="shared" ref="L770:L779" si="204">SUM(I770:K770)</f>
        <v>0</v>
      </c>
    </row>
    <row r="771" spans="2:12" hidden="1">
      <c r="B771" s="14" t="s">
        <v>187</v>
      </c>
      <c r="C771" s="198" t="s">
        <v>188</v>
      </c>
      <c r="D771" s="198"/>
      <c r="E771" s="69"/>
      <c r="F771" s="67"/>
      <c r="G771" s="67"/>
      <c r="H771" s="46">
        <f t="shared" si="203"/>
        <v>0</v>
      </c>
      <c r="I771" s="69"/>
      <c r="J771" s="67"/>
      <c r="K771" s="67"/>
      <c r="L771" s="46">
        <f t="shared" si="204"/>
        <v>0</v>
      </c>
    </row>
    <row r="772" spans="2:12" hidden="1">
      <c r="B772" s="15" t="s">
        <v>28</v>
      </c>
      <c r="C772" s="200" t="s">
        <v>189</v>
      </c>
      <c r="D772" s="200"/>
      <c r="E772" s="69"/>
      <c r="F772" s="67"/>
      <c r="G772" s="67"/>
      <c r="H772" s="46">
        <f t="shared" si="203"/>
        <v>0</v>
      </c>
      <c r="I772" s="69"/>
      <c r="J772" s="67"/>
      <c r="K772" s="67"/>
      <c r="L772" s="46">
        <f t="shared" si="204"/>
        <v>0</v>
      </c>
    </row>
    <row r="773" spans="2:12" hidden="1">
      <c r="B773" s="13">
        <v>4200</v>
      </c>
      <c r="C773" s="200" t="s">
        <v>3</v>
      </c>
      <c r="D773" s="200"/>
      <c r="E773" s="69"/>
      <c r="F773" s="67"/>
      <c r="G773" s="67"/>
      <c r="H773" s="46">
        <f t="shared" si="203"/>
        <v>0</v>
      </c>
      <c r="I773" s="69"/>
      <c r="J773" s="67"/>
      <c r="K773" s="67"/>
      <c r="L773" s="46">
        <f t="shared" si="204"/>
        <v>0</v>
      </c>
    </row>
    <row r="774" spans="2:12" ht="16.5" hidden="1" customHeight="1">
      <c r="B774" s="6"/>
      <c r="C774" s="2">
        <v>4214</v>
      </c>
      <c r="D774" s="1" t="s">
        <v>190</v>
      </c>
      <c r="E774" s="69"/>
      <c r="F774" s="67"/>
      <c r="G774" s="67"/>
      <c r="H774" s="46">
        <f t="shared" si="203"/>
        <v>0</v>
      </c>
      <c r="I774" s="69"/>
      <c r="J774" s="67"/>
      <c r="K774" s="67"/>
      <c r="L774" s="46">
        <f t="shared" si="204"/>
        <v>0</v>
      </c>
    </row>
    <row r="775" spans="2:12" hidden="1">
      <c r="B775" s="13">
        <v>4300</v>
      </c>
      <c r="C775" s="199" t="s">
        <v>4</v>
      </c>
      <c r="D775" s="199"/>
      <c r="E775" s="69"/>
      <c r="F775" s="67"/>
      <c r="G775" s="67"/>
      <c r="H775" s="46">
        <f t="shared" si="203"/>
        <v>0</v>
      </c>
      <c r="I775" s="69"/>
      <c r="J775" s="67"/>
      <c r="K775" s="67"/>
      <c r="L775" s="46">
        <f t="shared" si="204"/>
        <v>0</v>
      </c>
    </row>
    <row r="776" spans="2:12" hidden="1">
      <c r="B776" s="13">
        <v>4500</v>
      </c>
      <c r="C776" s="200" t="s">
        <v>5</v>
      </c>
      <c r="D776" s="200"/>
      <c r="E776" s="69"/>
      <c r="F776" s="67"/>
      <c r="G776" s="67"/>
      <c r="H776" s="46">
        <f t="shared" si="203"/>
        <v>0</v>
      </c>
      <c r="I776" s="69"/>
      <c r="J776" s="67"/>
      <c r="K776" s="67"/>
      <c r="L776" s="46">
        <f t="shared" si="204"/>
        <v>0</v>
      </c>
    </row>
    <row r="777" spans="2:12" ht="12" hidden="1" customHeight="1">
      <c r="B777" s="13">
        <v>4600</v>
      </c>
      <c r="C777" s="689" t="s">
        <v>6</v>
      </c>
      <c r="D777" s="689"/>
      <c r="E777" s="69"/>
      <c r="F777" s="67"/>
      <c r="G777" s="67"/>
      <c r="H777" s="46">
        <f t="shared" si="203"/>
        <v>0</v>
      </c>
      <c r="I777" s="69"/>
      <c r="J777" s="67"/>
      <c r="K777" s="67"/>
      <c r="L777" s="46">
        <f t="shared" si="204"/>
        <v>0</v>
      </c>
    </row>
    <row r="778" spans="2:12" hidden="1">
      <c r="B778" s="152" t="s">
        <v>236</v>
      </c>
      <c r="C778" s="201" t="s">
        <v>12</v>
      </c>
      <c r="D778" s="201"/>
      <c r="E778" s="69"/>
      <c r="F778" s="67"/>
      <c r="G778" s="67"/>
      <c r="H778" s="46"/>
      <c r="I778" s="69"/>
      <c r="J778" s="67"/>
      <c r="K778" s="67"/>
      <c r="L778" s="46">
        <f t="shared" si="204"/>
        <v>0</v>
      </c>
    </row>
    <row r="779" spans="2:12" ht="12.75" hidden="1" thickBot="1">
      <c r="B779" s="17">
        <v>98</v>
      </c>
      <c r="C779" s="197" t="s">
        <v>7</v>
      </c>
      <c r="D779" s="200"/>
      <c r="E779" s="129"/>
      <c r="F779" s="130"/>
      <c r="G779" s="130"/>
      <c r="H779" s="46">
        <f t="shared" si="203"/>
        <v>0</v>
      </c>
      <c r="I779" s="129"/>
      <c r="J779" s="130"/>
      <c r="K779" s="130"/>
      <c r="L779" s="46">
        <f t="shared" si="204"/>
        <v>0</v>
      </c>
    </row>
    <row r="780" spans="2:12" ht="12.75" hidden="1" thickBot="1">
      <c r="B780" s="7"/>
      <c r="C780" s="8"/>
      <c r="D780" s="9" t="s">
        <v>68</v>
      </c>
      <c r="E780" s="119">
        <f>SUM(E769+E770+E771+E772+E773+E775+E776+E777+E778+E779)</f>
        <v>0</v>
      </c>
      <c r="F780" s="120">
        <f t="shared" ref="F780:H780" si="205">SUM(F769+F770+F771+F772+F773+F775+F776+F777+F778+F779)</f>
        <v>0</v>
      </c>
      <c r="G780" s="120">
        <f t="shared" si="205"/>
        <v>0</v>
      </c>
      <c r="H780" s="121">
        <f t="shared" si="205"/>
        <v>0</v>
      </c>
      <c r="I780" s="119">
        <f>SUM(I769+I770+I771+I772+I773+I775+I776+I777+I778+I779)</f>
        <v>0</v>
      </c>
      <c r="J780" s="120">
        <f t="shared" ref="J780:L780" si="206">SUM(J769+J770+J771+J772+J773+J775+J776+J777+J778+J779)</f>
        <v>0</v>
      </c>
      <c r="K780" s="120">
        <f t="shared" si="206"/>
        <v>0</v>
      </c>
      <c r="L780" s="121">
        <f t="shared" si="206"/>
        <v>0</v>
      </c>
    </row>
    <row r="781" spans="2:12" ht="12.75" thickBot="1">
      <c r="B781" s="52"/>
      <c r="C781" s="200"/>
      <c r="D781" s="200"/>
      <c r="E781" s="21"/>
      <c r="F781" s="21"/>
      <c r="G781" s="21"/>
      <c r="H781" s="21"/>
      <c r="I781" s="21"/>
      <c r="J781" s="21"/>
      <c r="K781" s="21"/>
      <c r="L781" s="21"/>
    </row>
    <row r="782" spans="2:12" ht="37.5" customHeight="1" thickBot="1">
      <c r="B782" s="3"/>
      <c r="C782" s="107" t="s">
        <v>1</v>
      </c>
      <c r="D782" s="3" t="s">
        <v>14</v>
      </c>
      <c r="E782" s="122" t="s">
        <v>71</v>
      </c>
      <c r="F782" s="123" t="s">
        <v>72</v>
      </c>
      <c r="G782" s="123" t="s">
        <v>70</v>
      </c>
      <c r="H782" s="124" t="s">
        <v>13</v>
      </c>
      <c r="I782" s="122" t="s">
        <v>71</v>
      </c>
      <c r="J782" s="123" t="s">
        <v>72</v>
      </c>
      <c r="K782" s="123" t="s">
        <v>70</v>
      </c>
      <c r="L782" s="124" t="s">
        <v>13</v>
      </c>
    </row>
    <row r="783" spans="2:12" ht="24.75" thickBot="1">
      <c r="B783" s="44" t="s">
        <v>15</v>
      </c>
      <c r="C783" s="4">
        <v>832</v>
      </c>
      <c r="D783" s="5" t="s">
        <v>60</v>
      </c>
      <c r="E783" s="125"/>
      <c r="F783" s="126"/>
      <c r="G783" s="126"/>
      <c r="H783" s="127"/>
      <c r="I783" s="125"/>
      <c r="J783" s="126"/>
      <c r="K783" s="126"/>
      <c r="L783" s="127"/>
    </row>
    <row r="784" spans="2:12" ht="12" customHeight="1">
      <c r="B784" s="12" t="s">
        <v>10</v>
      </c>
      <c r="C784" s="690" t="s">
        <v>16</v>
      </c>
      <c r="D784" s="690"/>
      <c r="E784" s="128"/>
      <c r="F784" s="66">
        <v>18000</v>
      </c>
      <c r="G784" s="66"/>
      <c r="H784" s="46">
        <f>SUM(E784:G784)</f>
        <v>18000</v>
      </c>
      <c r="I784" s="128"/>
      <c r="J784" s="66">
        <v>9896</v>
      </c>
      <c r="K784" s="66"/>
      <c r="L784" s="46">
        <f>SUM(I784:K784)</f>
        <v>9896</v>
      </c>
    </row>
    <row r="785" spans="2:12">
      <c r="B785" s="13">
        <v>1000</v>
      </c>
      <c r="C785" s="198" t="s">
        <v>2</v>
      </c>
      <c r="D785" s="198"/>
      <c r="E785" s="69"/>
      <c r="F785" s="67">
        <v>1398735</v>
      </c>
      <c r="G785" s="67"/>
      <c r="H785" s="46">
        <f t="shared" ref="H785:H794" si="207">SUM(E785:G785)</f>
        <v>1398735</v>
      </c>
      <c r="I785" s="69"/>
      <c r="J785" s="67">
        <v>883401</v>
      </c>
      <c r="K785" s="67"/>
      <c r="L785" s="46">
        <f t="shared" ref="L785:L794" si="208">SUM(I785:K785)</f>
        <v>883401</v>
      </c>
    </row>
    <row r="786" spans="2:12">
      <c r="B786" s="14" t="s">
        <v>187</v>
      </c>
      <c r="C786" s="198" t="s">
        <v>188</v>
      </c>
      <c r="D786" s="198"/>
      <c r="E786" s="69"/>
      <c r="F786" s="67">
        <v>1400</v>
      </c>
      <c r="G786" s="67"/>
      <c r="H786" s="46">
        <f t="shared" si="207"/>
        <v>1400</v>
      </c>
      <c r="I786" s="69"/>
      <c r="J786" s="67"/>
      <c r="K786" s="67"/>
      <c r="L786" s="46">
        <f t="shared" si="208"/>
        <v>0</v>
      </c>
    </row>
    <row r="787" spans="2:12">
      <c r="B787" s="15" t="s">
        <v>28</v>
      </c>
      <c r="C787" s="200" t="s">
        <v>189</v>
      </c>
      <c r="D787" s="200"/>
      <c r="E787" s="69"/>
      <c r="F787" s="67"/>
      <c r="G787" s="67"/>
      <c r="H787" s="46">
        <f t="shared" si="207"/>
        <v>0</v>
      </c>
      <c r="I787" s="69"/>
      <c r="J787" s="67"/>
      <c r="K787" s="67"/>
      <c r="L787" s="46">
        <f t="shared" si="208"/>
        <v>0</v>
      </c>
    </row>
    <row r="788" spans="2:12">
      <c r="B788" s="13">
        <v>4200</v>
      </c>
      <c r="C788" s="200" t="s">
        <v>3</v>
      </c>
      <c r="D788" s="200"/>
      <c r="E788" s="69"/>
      <c r="F788" s="67"/>
      <c r="G788" s="67"/>
      <c r="H788" s="46">
        <f t="shared" si="207"/>
        <v>0</v>
      </c>
      <c r="I788" s="69"/>
      <c r="J788" s="67"/>
      <c r="K788" s="67"/>
      <c r="L788" s="46">
        <f t="shared" si="208"/>
        <v>0</v>
      </c>
    </row>
    <row r="789" spans="2:12" ht="16.5" customHeight="1">
      <c r="B789" s="6"/>
      <c r="C789" s="2">
        <v>4214</v>
      </c>
      <c r="D789" s="1" t="s">
        <v>190</v>
      </c>
      <c r="E789" s="69"/>
      <c r="F789" s="67"/>
      <c r="G789" s="67"/>
      <c r="H789" s="46">
        <f t="shared" si="207"/>
        <v>0</v>
      </c>
      <c r="I789" s="69"/>
      <c r="J789" s="67"/>
      <c r="K789" s="67"/>
      <c r="L789" s="46">
        <f t="shared" si="208"/>
        <v>0</v>
      </c>
    </row>
    <row r="790" spans="2:12">
      <c r="B790" s="13">
        <v>4300</v>
      </c>
      <c r="C790" s="199" t="s">
        <v>4</v>
      </c>
      <c r="D790" s="199"/>
      <c r="E790" s="69"/>
      <c r="F790" s="67"/>
      <c r="G790" s="67"/>
      <c r="H790" s="46">
        <f t="shared" si="207"/>
        <v>0</v>
      </c>
      <c r="I790" s="69"/>
      <c r="J790" s="67"/>
      <c r="K790" s="67"/>
      <c r="L790" s="46">
        <f t="shared" si="208"/>
        <v>0</v>
      </c>
    </row>
    <row r="791" spans="2:12">
      <c r="B791" s="13">
        <v>4500</v>
      </c>
      <c r="C791" s="200" t="s">
        <v>5</v>
      </c>
      <c r="D791" s="200"/>
      <c r="E791" s="69"/>
      <c r="F791" s="67"/>
      <c r="G791" s="67"/>
      <c r="H791" s="46">
        <f t="shared" si="207"/>
        <v>0</v>
      </c>
      <c r="I791" s="69"/>
      <c r="J791" s="67"/>
      <c r="K791" s="67"/>
      <c r="L791" s="46">
        <f t="shared" si="208"/>
        <v>0</v>
      </c>
    </row>
    <row r="792" spans="2:12" ht="12" customHeight="1">
      <c r="B792" s="13">
        <v>4600</v>
      </c>
      <c r="C792" s="689" t="s">
        <v>6</v>
      </c>
      <c r="D792" s="689"/>
      <c r="E792" s="69"/>
      <c r="F792" s="67"/>
      <c r="G792" s="67"/>
      <c r="H792" s="46">
        <f t="shared" si="207"/>
        <v>0</v>
      </c>
      <c r="I792" s="69"/>
      <c r="J792" s="67"/>
      <c r="K792" s="67"/>
      <c r="L792" s="46">
        <f t="shared" si="208"/>
        <v>0</v>
      </c>
    </row>
    <row r="793" spans="2:12">
      <c r="B793" s="152" t="s">
        <v>236</v>
      </c>
      <c r="C793" s="201" t="s">
        <v>12</v>
      </c>
      <c r="D793" s="201"/>
      <c r="E793" s="69"/>
      <c r="F793" s="67">
        <v>3946211</v>
      </c>
      <c r="G793" s="67"/>
      <c r="H793" s="46">
        <f t="shared" si="207"/>
        <v>3946211</v>
      </c>
      <c r="I793" s="69"/>
      <c r="J793" s="67">
        <v>3878421</v>
      </c>
      <c r="K793" s="67"/>
      <c r="L793" s="46">
        <f t="shared" si="208"/>
        <v>3878421</v>
      </c>
    </row>
    <row r="794" spans="2:12" ht="12.75" thickBot="1">
      <c r="B794" s="17">
        <v>98</v>
      </c>
      <c r="C794" s="197" t="s">
        <v>7</v>
      </c>
      <c r="D794" s="200"/>
      <c r="E794" s="129"/>
      <c r="F794" s="130"/>
      <c r="G794" s="130"/>
      <c r="H794" s="46">
        <f t="shared" si="207"/>
        <v>0</v>
      </c>
      <c r="I794" s="129"/>
      <c r="J794" s="130"/>
      <c r="K794" s="130"/>
      <c r="L794" s="46">
        <f t="shared" si="208"/>
        <v>0</v>
      </c>
    </row>
    <row r="795" spans="2:12" ht="12.75" thickBot="1">
      <c r="B795" s="7"/>
      <c r="C795" s="8"/>
      <c r="D795" s="9" t="s">
        <v>68</v>
      </c>
      <c r="E795" s="119">
        <f>SUM(E784+E785+E786+E787+E788+E790+E791+E792+E793+E794)</f>
        <v>0</v>
      </c>
      <c r="F795" s="120">
        <f t="shared" ref="F795:H795" si="209">SUM(F784+F785+F786+F787+F788+F790+F791+F792+F793+F794)</f>
        <v>5364346</v>
      </c>
      <c r="G795" s="120">
        <f t="shared" si="209"/>
        <v>0</v>
      </c>
      <c r="H795" s="121">
        <f t="shared" si="209"/>
        <v>5364346</v>
      </c>
      <c r="I795" s="119">
        <f>SUM(I784+I785+I786+I787+I788+I790+I791+I792+I793+I794)</f>
        <v>0</v>
      </c>
      <c r="J795" s="120">
        <f t="shared" ref="J795:L795" si="210">SUM(J784+J785+J786+J787+J788+J790+J791+J792+J793+J794)</f>
        <v>4771718</v>
      </c>
      <c r="K795" s="120">
        <f t="shared" si="210"/>
        <v>0</v>
      </c>
      <c r="L795" s="121">
        <f t="shared" si="210"/>
        <v>4771718</v>
      </c>
    </row>
    <row r="796" spans="2:12" ht="12.75" thickBot="1">
      <c r="B796" s="52"/>
      <c r="C796" s="200"/>
      <c r="D796" s="200"/>
      <c r="E796" s="21"/>
      <c r="F796" s="21"/>
      <c r="G796" s="21"/>
      <c r="H796" s="21"/>
      <c r="I796" s="21"/>
      <c r="J796" s="21"/>
      <c r="K796" s="21"/>
      <c r="L796" s="21"/>
    </row>
    <row r="797" spans="2:12" ht="37.5" customHeight="1" thickBot="1">
      <c r="B797" s="3"/>
      <c r="C797" s="107" t="s">
        <v>1</v>
      </c>
      <c r="D797" s="3" t="s">
        <v>14</v>
      </c>
      <c r="E797" s="122" t="s">
        <v>71</v>
      </c>
      <c r="F797" s="123" t="s">
        <v>72</v>
      </c>
      <c r="G797" s="123" t="s">
        <v>70</v>
      </c>
      <c r="H797" s="124" t="s">
        <v>13</v>
      </c>
      <c r="I797" s="122" t="s">
        <v>71</v>
      </c>
      <c r="J797" s="123" t="s">
        <v>72</v>
      </c>
      <c r="K797" s="123" t="s">
        <v>70</v>
      </c>
      <c r="L797" s="124" t="s">
        <v>13</v>
      </c>
    </row>
    <row r="798" spans="2:12" ht="21.75" customHeight="1" thickBot="1">
      <c r="B798" s="44" t="s">
        <v>15</v>
      </c>
      <c r="C798" s="4">
        <v>849</v>
      </c>
      <c r="D798" s="5" t="s">
        <v>61</v>
      </c>
      <c r="E798" s="125"/>
      <c r="F798" s="126"/>
      <c r="G798" s="126"/>
      <c r="H798" s="127"/>
      <c r="I798" s="125"/>
      <c r="J798" s="126"/>
      <c r="K798" s="126"/>
      <c r="L798" s="127"/>
    </row>
    <row r="799" spans="2:12" ht="12" customHeight="1">
      <c r="B799" s="12" t="s">
        <v>10</v>
      </c>
      <c r="C799" s="690" t="s">
        <v>16</v>
      </c>
      <c r="D799" s="690"/>
      <c r="E799" s="128"/>
      <c r="F799" s="66"/>
      <c r="G799" s="66"/>
      <c r="H799" s="46">
        <f>SUM(E799:G799)</f>
        <v>0</v>
      </c>
      <c r="I799" s="128"/>
      <c r="J799" s="66"/>
      <c r="K799" s="66"/>
      <c r="L799" s="46">
        <f>SUM(I799:K799)</f>
        <v>0</v>
      </c>
    </row>
    <row r="800" spans="2:12" ht="12" customHeight="1">
      <c r="B800" s="13">
        <v>1000</v>
      </c>
      <c r="C800" s="198" t="s">
        <v>2</v>
      </c>
      <c r="D800" s="198"/>
      <c r="E800" s="69"/>
      <c r="F800" s="67"/>
      <c r="G800" s="67"/>
      <c r="H800" s="46">
        <f t="shared" ref="H800:H809" si="211">SUM(E800:G800)</f>
        <v>0</v>
      </c>
      <c r="I800" s="69"/>
      <c r="J800" s="67"/>
      <c r="K800" s="67"/>
      <c r="L800" s="46">
        <f t="shared" ref="L800:L809" si="212">SUM(I800:K800)</f>
        <v>0</v>
      </c>
    </row>
    <row r="801" spans="2:12">
      <c r="B801" s="14" t="s">
        <v>187</v>
      </c>
      <c r="C801" s="198" t="s">
        <v>188</v>
      </c>
      <c r="D801" s="198"/>
      <c r="E801" s="69"/>
      <c r="F801" s="67"/>
      <c r="G801" s="67"/>
      <c r="H801" s="46">
        <f t="shared" si="211"/>
        <v>0</v>
      </c>
      <c r="I801" s="69"/>
      <c r="J801" s="67"/>
      <c r="K801" s="67"/>
      <c r="L801" s="46">
        <f t="shared" si="212"/>
        <v>0</v>
      </c>
    </row>
    <row r="802" spans="2:12">
      <c r="B802" s="15" t="s">
        <v>28</v>
      </c>
      <c r="C802" s="200" t="s">
        <v>189</v>
      </c>
      <c r="D802" s="200"/>
      <c r="E802" s="69"/>
      <c r="F802" s="67"/>
      <c r="G802" s="67"/>
      <c r="H802" s="46">
        <f t="shared" si="211"/>
        <v>0</v>
      </c>
      <c r="I802" s="69"/>
      <c r="J802" s="67"/>
      <c r="K802" s="67"/>
      <c r="L802" s="46">
        <f t="shared" si="212"/>
        <v>0</v>
      </c>
    </row>
    <row r="803" spans="2:12">
      <c r="B803" s="13">
        <v>4200</v>
      </c>
      <c r="C803" s="200" t="s">
        <v>3</v>
      </c>
      <c r="D803" s="200"/>
      <c r="E803" s="69"/>
      <c r="F803" s="67"/>
      <c r="G803" s="67"/>
      <c r="H803" s="46">
        <f t="shared" si="211"/>
        <v>0</v>
      </c>
      <c r="I803" s="69"/>
      <c r="J803" s="67"/>
      <c r="K803" s="67"/>
      <c r="L803" s="46">
        <f t="shared" si="212"/>
        <v>0</v>
      </c>
    </row>
    <row r="804" spans="2:12">
      <c r="B804" s="6"/>
      <c r="C804" s="2">
        <v>4214</v>
      </c>
      <c r="D804" s="1" t="s">
        <v>190</v>
      </c>
      <c r="E804" s="69"/>
      <c r="F804" s="67"/>
      <c r="G804" s="67"/>
      <c r="H804" s="46">
        <f t="shared" si="211"/>
        <v>0</v>
      </c>
      <c r="I804" s="69"/>
      <c r="J804" s="67"/>
      <c r="K804" s="67"/>
      <c r="L804" s="46">
        <f t="shared" si="212"/>
        <v>0</v>
      </c>
    </row>
    <row r="805" spans="2:12" ht="17.25" customHeight="1">
      <c r="B805" s="13">
        <v>4300</v>
      </c>
      <c r="C805" s="199" t="s">
        <v>4</v>
      </c>
      <c r="D805" s="199"/>
      <c r="E805" s="69">
        <v>126700</v>
      </c>
      <c r="F805" s="67"/>
      <c r="G805" s="67"/>
      <c r="H805" s="46">
        <f t="shared" si="211"/>
        <v>126700</v>
      </c>
      <c r="I805" s="69"/>
      <c r="J805" s="67"/>
      <c r="K805" s="67"/>
      <c r="L805" s="46">
        <f t="shared" si="212"/>
        <v>0</v>
      </c>
    </row>
    <row r="806" spans="2:12">
      <c r="B806" s="13">
        <v>4500</v>
      </c>
      <c r="C806" s="200" t="s">
        <v>5</v>
      </c>
      <c r="D806" s="200"/>
      <c r="E806" s="69"/>
      <c r="F806" s="67"/>
      <c r="G806" s="67"/>
      <c r="H806" s="46">
        <f t="shared" si="211"/>
        <v>0</v>
      </c>
      <c r="I806" s="69"/>
      <c r="J806" s="67"/>
      <c r="K806" s="67"/>
      <c r="L806" s="46">
        <f t="shared" si="212"/>
        <v>0</v>
      </c>
    </row>
    <row r="807" spans="2:12" ht="12" customHeight="1">
      <c r="B807" s="13">
        <v>4600</v>
      </c>
      <c r="C807" s="689" t="s">
        <v>6</v>
      </c>
      <c r="D807" s="689"/>
      <c r="E807" s="69"/>
      <c r="F807" s="67"/>
      <c r="G807" s="67"/>
      <c r="H807" s="46">
        <f t="shared" si="211"/>
        <v>0</v>
      </c>
      <c r="I807" s="69"/>
      <c r="J807" s="67"/>
      <c r="K807" s="67"/>
      <c r="L807" s="46">
        <f t="shared" si="212"/>
        <v>0</v>
      </c>
    </row>
    <row r="808" spans="2:12" ht="12" customHeight="1">
      <c r="B808" s="152" t="s">
        <v>236</v>
      </c>
      <c r="C808" s="201" t="s">
        <v>12</v>
      </c>
      <c r="D808" s="201"/>
      <c r="E808" s="69"/>
      <c r="F808" s="67">
        <v>14000</v>
      </c>
      <c r="G808" s="67"/>
      <c r="H808" s="46">
        <f t="shared" si="211"/>
        <v>14000</v>
      </c>
      <c r="I808" s="69"/>
      <c r="J808" s="67"/>
      <c r="K808" s="67"/>
      <c r="L808" s="46">
        <f t="shared" si="212"/>
        <v>0</v>
      </c>
    </row>
    <row r="809" spans="2:12" ht="12.75" thickBot="1">
      <c r="B809" s="17">
        <v>98</v>
      </c>
      <c r="C809" s="197" t="s">
        <v>7</v>
      </c>
      <c r="D809" s="200"/>
      <c r="E809" s="129"/>
      <c r="F809" s="130"/>
      <c r="G809" s="130"/>
      <c r="H809" s="46">
        <f t="shared" si="211"/>
        <v>0</v>
      </c>
      <c r="I809" s="129"/>
      <c r="J809" s="130"/>
      <c r="K809" s="130"/>
      <c r="L809" s="46">
        <f t="shared" si="212"/>
        <v>0</v>
      </c>
    </row>
    <row r="810" spans="2:12" ht="12.75" thickBot="1">
      <c r="B810" s="7"/>
      <c r="C810" s="8"/>
      <c r="D810" s="47" t="s">
        <v>68</v>
      </c>
      <c r="E810" s="119">
        <f>SUM(E799+E800+E801+E802+E803+E805+E806+E807+E808+E809)</f>
        <v>126700</v>
      </c>
      <c r="F810" s="120">
        <f t="shared" ref="F810:H810" si="213">SUM(F799+F800+F801+F802+F803+F805+F806+F807+F808+F809)</f>
        <v>14000</v>
      </c>
      <c r="G810" s="120">
        <f t="shared" si="213"/>
        <v>0</v>
      </c>
      <c r="H810" s="121">
        <f t="shared" si="213"/>
        <v>140700</v>
      </c>
      <c r="I810" s="119">
        <f>SUM(I799+I800+I801+I802+I803+I805+I806+I807+I808+I809)</f>
        <v>0</v>
      </c>
      <c r="J810" s="120">
        <f t="shared" ref="J810:L810" si="214">SUM(J799+J800+J801+J802+J803+J805+J806+J807+J808+J809)</f>
        <v>0</v>
      </c>
      <c r="K810" s="120">
        <f t="shared" si="214"/>
        <v>0</v>
      </c>
      <c r="L810" s="121">
        <f t="shared" si="214"/>
        <v>0</v>
      </c>
    </row>
    <row r="811" spans="2:12" ht="12.75" thickBot="1">
      <c r="B811" s="18"/>
      <c r="C811" s="19"/>
      <c r="D811" s="20"/>
      <c r="E811" s="21"/>
      <c r="F811" s="21"/>
      <c r="G811" s="21"/>
      <c r="H811" s="21"/>
      <c r="I811" s="21"/>
      <c r="J811" s="21"/>
      <c r="K811" s="21"/>
      <c r="L811" s="21"/>
    </row>
    <row r="812" spans="2:12" ht="36.75" customHeight="1" thickBot="1">
      <c r="B812" s="3"/>
      <c r="C812" s="107" t="s">
        <v>1</v>
      </c>
      <c r="D812" s="3" t="s">
        <v>14</v>
      </c>
      <c r="E812" s="122" t="s">
        <v>71</v>
      </c>
      <c r="F812" s="123" t="s">
        <v>72</v>
      </c>
      <c r="G812" s="123" t="s">
        <v>70</v>
      </c>
      <c r="H812" s="124" t="s">
        <v>13</v>
      </c>
      <c r="I812" s="122" t="s">
        <v>71</v>
      </c>
      <c r="J812" s="123" t="s">
        <v>72</v>
      </c>
      <c r="K812" s="123" t="s">
        <v>70</v>
      </c>
      <c r="L812" s="124" t="s">
        <v>13</v>
      </c>
    </row>
    <row r="813" spans="2:12" ht="21.75" customHeight="1" thickBot="1">
      <c r="B813" s="44" t="s">
        <v>15</v>
      </c>
      <c r="C813" s="4">
        <v>865</v>
      </c>
      <c r="D813" s="5" t="s">
        <v>201</v>
      </c>
      <c r="E813" s="145"/>
      <c r="F813" s="146"/>
      <c r="G813" s="146"/>
      <c r="H813" s="147"/>
      <c r="I813" s="145"/>
      <c r="J813" s="146"/>
      <c r="K813" s="146"/>
      <c r="L813" s="147"/>
    </row>
    <row r="814" spans="2:12" ht="12" customHeight="1">
      <c r="B814" s="70" t="s">
        <v>10</v>
      </c>
      <c r="C814" s="690" t="s">
        <v>16</v>
      </c>
      <c r="D814" s="690"/>
      <c r="E814" s="128"/>
      <c r="F814" s="66">
        <v>6305</v>
      </c>
      <c r="G814" s="66"/>
      <c r="H814" s="46">
        <f>SUM(E814:G814)</f>
        <v>6305</v>
      </c>
      <c r="I814" s="128"/>
      <c r="J814" s="66">
        <v>1587</v>
      </c>
      <c r="K814" s="66"/>
      <c r="L814" s="46">
        <f>SUM(I814:K814)</f>
        <v>1587</v>
      </c>
    </row>
    <row r="815" spans="2:12" ht="12" customHeight="1">
      <c r="B815" s="13">
        <v>1000</v>
      </c>
      <c r="C815" s="198" t="s">
        <v>2</v>
      </c>
      <c r="D815" s="198"/>
      <c r="E815" s="69"/>
      <c r="F815" s="67">
        <v>32405</v>
      </c>
      <c r="G815" s="67"/>
      <c r="H815" s="46">
        <f t="shared" ref="H815:H824" si="215">SUM(E815:G815)</f>
        <v>32405</v>
      </c>
      <c r="I815" s="69"/>
      <c r="J815" s="67">
        <v>12062</v>
      </c>
      <c r="K815" s="67"/>
      <c r="L815" s="46">
        <f t="shared" ref="L815:L824" si="216">SUM(I815:K815)</f>
        <v>12062</v>
      </c>
    </row>
    <row r="816" spans="2:12">
      <c r="B816" s="14" t="s">
        <v>187</v>
      </c>
      <c r="C816" s="198" t="s">
        <v>188</v>
      </c>
      <c r="D816" s="198"/>
      <c r="E816" s="69"/>
      <c r="F816" s="67"/>
      <c r="G816" s="67"/>
      <c r="H816" s="46">
        <f t="shared" si="215"/>
        <v>0</v>
      </c>
      <c r="I816" s="69"/>
      <c r="J816" s="67"/>
      <c r="K816" s="67"/>
      <c r="L816" s="46">
        <f t="shared" si="216"/>
        <v>0</v>
      </c>
    </row>
    <row r="817" spans="2:12">
      <c r="B817" s="15" t="s">
        <v>28</v>
      </c>
      <c r="C817" s="200" t="s">
        <v>189</v>
      </c>
      <c r="D817" s="200"/>
      <c r="E817" s="69"/>
      <c r="F817" s="67"/>
      <c r="G817" s="67"/>
      <c r="H817" s="46">
        <f t="shared" si="215"/>
        <v>0</v>
      </c>
      <c r="I817" s="69"/>
      <c r="J817" s="67"/>
      <c r="K817" s="67"/>
      <c r="L817" s="46">
        <f t="shared" si="216"/>
        <v>0</v>
      </c>
    </row>
    <row r="818" spans="2:12">
      <c r="B818" s="13">
        <v>4200</v>
      </c>
      <c r="C818" s="200" t="s">
        <v>3</v>
      </c>
      <c r="D818" s="200"/>
      <c r="E818" s="69"/>
      <c r="F818" s="67"/>
      <c r="G818" s="67"/>
      <c r="H818" s="46">
        <f t="shared" si="215"/>
        <v>0</v>
      </c>
      <c r="I818" s="69"/>
      <c r="J818" s="67"/>
      <c r="K818" s="67"/>
      <c r="L818" s="46">
        <f t="shared" si="216"/>
        <v>0</v>
      </c>
    </row>
    <row r="819" spans="2:12">
      <c r="B819" s="6"/>
      <c r="C819" s="2">
        <v>4214</v>
      </c>
      <c r="D819" s="1" t="s">
        <v>190</v>
      </c>
      <c r="E819" s="69"/>
      <c r="F819" s="67"/>
      <c r="G819" s="67"/>
      <c r="H819" s="46">
        <f t="shared" si="215"/>
        <v>0</v>
      </c>
      <c r="I819" s="69"/>
      <c r="J819" s="67"/>
      <c r="K819" s="67"/>
      <c r="L819" s="46">
        <f t="shared" si="216"/>
        <v>0</v>
      </c>
    </row>
    <row r="820" spans="2:12" ht="18" customHeight="1">
      <c r="B820" s="13">
        <v>4300</v>
      </c>
      <c r="C820" s="199" t="s">
        <v>4</v>
      </c>
      <c r="D820" s="199"/>
      <c r="E820" s="69"/>
      <c r="F820" s="67"/>
      <c r="G820" s="67"/>
      <c r="H820" s="46">
        <f t="shared" si="215"/>
        <v>0</v>
      </c>
      <c r="I820" s="69"/>
      <c r="J820" s="67"/>
      <c r="K820" s="67"/>
      <c r="L820" s="46">
        <f t="shared" si="216"/>
        <v>0</v>
      </c>
    </row>
    <row r="821" spans="2:12" ht="12" customHeight="1">
      <c r="B821" s="13">
        <v>4500</v>
      </c>
      <c r="C821" s="200" t="s">
        <v>5</v>
      </c>
      <c r="D821" s="200"/>
      <c r="E821" s="69"/>
      <c r="F821" s="67"/>
      <c r="G821" s="67"/>
      <c r="H821" s="46">
        <f t="shared" si="215"/>
        <v>0</v>
      </c>
      <c r="I821" s="69"/>
      <c r="J821" s="67"/>
      <c r="K821" s="67"/>
      <c r="L821" s="46">
        <f t="shared" si="216"/>
        <v>0</v>
      </c>
    </row>
    <row r="822" spans="2:12" ht="12" customHeight="1">
      <c r="B822" s="13">
        <v>4600</v>
      </c>
      <c r="C822" s="689" t="s">
        <v>6</v>
      </c>
      <c r="D822" s="689"/>
      <c r="E822" s="69"/>
      <c r="F822" s="67"/>
      <c r="G822" s="67"/>
      <c r="H822" s="46">
        <f t="shared" si="215"/>
        <v>0</v>
      </c>
      <c r="I822" s="69"/>
      <c r="J822" s="67"/>
      <c r="K822" s="67"/>
      <c r="L822" s="46">
        <f t="shared" si="216"/>
        <v>0</v>
      </c>
    </row>
    <row r="823" spans="2:12" ht="12" customHeight="1">
      <c r="B823" s="152" t="s">
        <v>236</v>
      </c>
      <c r="C823" s="201" t="s">
        <v>12</v>
      </c>
      <c r="D823" s="201"/>
      <c r="E823" s="69"/>
      <c r="F823" s="67"/>
      <c r="G823" s="67"/>
      <c r="H823" s="46">
        <f t="shared" si="215"/>
        <v>0</v>
      </c>
      <c r="I823" s="69"/>
      <c r="J823" s="67"/>
      <c r="K823" s="67"/>
      <c r="L823" s="46">
        <f t="shared" si="216"/>
        <v>0</v>
      </c>
    </row>
    <row r="824" spans="2:12" ht="12.75" thickBot="1">
      <c r="B824" s="17">
        <v>98</v>
      </c>
      <c r="C824" s="197" t="s">
        <v>7</v>
      </c>
      <c r="D824" s="200"/>
      <c r="E824" s="129"/>
      <c r="F824" s="130"/>
      <c r="G824" s="130"/>
      <c r="H824" s="46">
        <f t="shared" si="215"/>
        <v>0</v>
      </c>
      <c r="I824" s="129"/>
      <c r="J824" s="130"/>
      <c r="K824" s="130"/>
      <c r="L824" s="46">
        <f t="shared" si="216"/>
        <v>0</v>
      </c>
    </row>
    <row r="825" spans="2:12" ht="12.75" thickBot="1">
      <c r="B825" s="7"/>
      <c r="C825" s="8"/>
      <c r="D825" s="9" t="s">
        <v>68</v>
      </c>
      <c r="E825" s="119">
        <f>SUM(E814+E815+E816+E817+E818+E820+E821+E822+E823+E824)</f>
        <v>0</v>
      </c>
      <c r="F825" s="120">
        <f t="shared" ref="F825:H825" si="217">SUM(F814+F815+F816+F817+F818+F820+F821+F822+F823+F824)</f>
        <v>38710</v>
      </c>
      <c r="G825" s="120">
        <f t="shared" si="217"/>
        <v>0</v>
      </c>
      <c r="H825" s="121">
        <f t="shared" si="217"/>
        <v>38710</v>
      </c>
      <c r="I825" s="119">
        <f>SUM(I814+I815+I816+I817+I818+I820+I821+I822+I823+I824)</f>
        <v>0</v>
      </c>
      <c r="J825" s="120">
        <f t="shared" ref="J825:L825" si="218">SUM(J814+J815+J816+J817+J818+J820+J821+J822+J823+J824)</f>
        <v>13649</v>
      </c>
      <c r="K825" s="120">
        <f t="shared" si="218"/>
        <v>0</v>
      </c>
      <c r="L825" s="121">
        <f t="shared" si="218"/>
        <v>13649</v>
      </c>
    </row>
    <row r="826" spans="2:12" ht="12.75" thickBot="1">
      <c r="B826" s="54"/>
      <c r="C826" s="54"/>
      <c r="D826" s="54"/>
      <c r="E826" s="21"/>
      <c r="F826" s="21"/>
      <c r="G826" s="21"/>
      <c r="H826" s="21"/>
      <c r="I826" s="21"/>
      <c r="J826" s="21"/>
      <c r="K826" s="21"/>
      <c r="L826" s="21"/>
    </row>
    <row r="827" spans="2:12" ht="35.25" customHeight="1" thickBot="1">
      <c r="B827" s="3"/>
      <c r="C827" s="107" t="s">
        <v>1</v>
      </c>
      <c r="D827" s="3" t="s">
        <v>14</v>
      </c>
      <c r="E827" s="122" t="s">
        <v>71</v>
      </c>
      <c r="F827" s="123" t="s">
        <v>72</v>
      </c>
      <c r="G827" s="123" t="s">
        <v>70</v>
      </c>
      <c r="H827" s="124" t="s">
        <v>13</v>
      </c>
      <c r="I827" s="122" t="s">
        <v>71</v>
      </c>
      <c r="J827" s="123" t="s">
        <v>72</v>
      </c>
      <c r="K827" s="123" t="s">
        <v>70</v>
      </c>
      <c r="L827" s="124" t="s">
        <v>13</v>
      </c>
    </row>
    <row r="828" spans="2:12" ht="19.5" customHeight="1" thickBot="1">
      <c r="B828" s="44" t="s">
        <v>15</v>
      </c>
      <c r="C828" s="4">
        <v>866</v>
      </c>
      <c r="D828" s="5" t="s">
        <v>62</v>
      </c>
      <c r="E828" s="125"/>
      <c r="F828" s="126"/>
      <c r="G828" s="126"/>
      <c r="H828" s="127"/>
      <c r="I828" s="125"/>
      <c r="J828" s="126"/>
      <c r="K828" s="126"/>
      <c r="L828" s="127"/>
    </row>
    <row r="829" spans="2:12" ht="12" customHeight="1">
      <c r="B829" s="12" t="s">
        <v>10</v>
      </c>
      <c r="C829" s="690" t="s">
        <v>16</v>
      </c>
      <c r="D829" s="690"/>
      <c r="E829" s="128"/>
      <c r="F829" s="66"/>
      <c r="G829" s="66"/>
      <c r="H829" s="46">
        <f>SUM(E829:G829)</f>
        <v>0</v>
      </c>
      <c r="I829" s="128"/>
      <c r="J829" s="66"/>
      <c r="K829" s="66"/>
      <c r="L829" s="46">
        <f>SUM(I829:K829)</f>
        <v>0</v>
      </c>
    </row>
    <row r="830" spans="2:12" ht="12" customHeight="1">
      <c r="B830" s="13">
        <v>1000</v>
      </c>
      <c r="C830" s="198" t="s">
        <v>2</v>
      </c>
      <c r="D830" s="198"/>
      <c r="E830" s="69"/>
      <c r="F830" s="67">
        <v>5200</v>
      </c>
      <c r="G830" s="67"/>
      <c r="H830" s="46">
        <f t="shared" ref="H830:H839" si="219">SUM(E830:G830)</f>
        <v>5200</v>
      </c>
      <c r="I830" s="69"/>
      <c r="J830" s="67">
        <v>4348</v>
      </c>
      <c r="K830" s="67"/>
      <c r="L830" s="46">
        <f t="shared" ref="L830:L839" si="220">SUM(I830:K830)</f>
        <v>4348</v>
      </c>
    </row>
    <row r="831" spans="2:12">
      <c r="B831" s="14" t="s">
        <v>187</v>
      </c>
      <c r="C831" s="198" t="s">
        <v>188</v>
      </c>
      <c r="D831" s="198"/>
      <c r="E831" s="69"/>
      <c r="F831" s="67"/>
      <c r="G831" s="67"/>
      <c r="H831" s="46">
        <f t="shared" si="219"/>
        <v>0</v>
      </c>
      <c r="I831" s="69"/>
      <c r="J831" s="67"/>
      <c r="K831" s="67"/>
      <c r="L831" s="46">
        <f t="shared" si="220"/>
        <v>0</v>
      </c>
    </row>
    <row r="832" spans="2:12">
      <c r="B832" s="15" t="s">
        <v>28</v>
      </c>
      <c r="C832" s="200" t="s">
        <v>189</v>
      </c>
      <c r="D832" s="200"/>
      <c r="E832" s="69"/>
      <c r="F832" s="67"/>
      <c r="G832" s="67"/>
      <c r="H832" s="46">
        <f t="shared" si="219"/>
        <v>0</v>
      </c>
      <c r="I832" s="69"/>
      <c r="J832" s="67"/>
      <c r="K832" s="67"/>
      <c r="L832" s="46">
        <f t="shared" si="220"/>
        <v>0</v>
      </c>
    </row>
    <row r="833" spans="2:12">
      <c r="B833" s="13">
        <v>4200</v>
      </c>
      <c r="C833" s="200" t="s">
        <v>3</v>
      </c>
      <c r="D833" s="200"/>
      <c r="E833" s="69"/>
      <c r="F833" s="67"/>
      <c r="G833" s="67"/>
      <c r="H833" s="46">
        <f t="shared" si="219"/>
        <v>0</v>
      </c>
      <c r="I833" s="69"/>
      <c r="J833" s="67"/>
      <c r="K833" s="67"/>
      <c r="L833" s="46">
        <f t="shared" si="220"/>
        <v>0</v>
      </c>
    </row>
    <row r="834" spans="2:12">
      <c r="B834" s="6"/>
      <c r="C834" s="2">
        <v>4214</v>
      </c>
      <c r="D834" s="1" t="s">
        <v>190</v>
      </c>
      <c r="E834" s="69"/>
      <c r="F834" s="67"/>
      <c r="G834" s="67"/>
      <c r="H834" s="46">
        <f t="shared" si="219"/>
        <v>0</v>
      </c>
      <c r="I834" s="69"/>
      <c r="J834" s="67"/>
      <c r="K834" s="67"/>
      <c r="L834" s="46">
        <f t="shared" si="220"/>
        <v>0</v>
      </c>
    </row>
    <row r="835" spans="2:12" ht="16.5" customHeight="1">
      <c r="B835" s="13">
        <v>4300</v>
      </c>
      <c r="C835" s="199" t="s">
        <v>4</v>
      </c>
      <c r="D835" s="199"/>
      <c r="E835" s="69"/>
      <c r="F835" s="67"/>
      <c r="G835" s="67"/>
      <c r="H835" s="46">
        <f t="shared" si="219"/>
        <v>0</v>
      </c>
      <c r="I835" s="69"/>
      <c r="J835" s="67"/>
      <c r="K835" s="67"/>
      <c r="L835" s="46">
        <f t="shared" si="220"/>
        <v>0</v>
      </c>
    </row>
    <row r="836" spans="2:12">
      <c r="B836" s="13">
        <v>4500</v>
      </c>
      <c r="C836" s="200" t="s">
        <v>5</v>
      </c>
      <c r="D836" s="200"/>
      <c r="E836" s="69"/>
      <c r="F836" s="67"/>
      <c r="G836" s="67"/>
      <c r="H836" s="46">
        <f t="shared" si="219"/>
        <v>0</v>
      </c>
      <c r="I836" s="69"/>
      <c r="J836" s="67"/>
      <c r="K836" s="67"/>
      <c r="L836" s="46">
        <f t="shared" si="220"/>
        <v>0</v>
      </c>
    </row>
    <row r="837" spans="2:12" ht="18.75" customHeight="1">
      <c r="B837" s="13">
        <v>4600</v>
      </c>
      <c r="C837" s="689" t="s">
        <v>6</v>
      </c>
      <c r="D837" s="689"/>
      <c r="E837" s="69"/>
      <c r="F837" s="67"/>
      <c r="G837" s="67"/>
      <c r="H837" s="46">
        <f t="shared" si="219"/>
        <v>0</v>
      </c>
      <c r="I837" s="69"/>
      <c r="J837" s="67"/>
      <c r="K837" s="67"/>
      <c r="L837" s="46">
        <f t="shared" si="220"/>
        <v>0</v>
      </c>
    </row>
    <row r="838" spans="2:12" ht="12" customHeight="1">
      <c r="B838" s="152" t="s">
        <v>236</v>
      </c>
      <c r="C838" s="201" t="s">
        <v>12</v>
      </c>
      <c r="D838" s="201"/>
      <c r="E838" s="69"/>
      <c r="F838" s="67">
        <v>107000</v>
      </c>
      <c r="G838" s="67"/>
      <c r="H838" s="46">
        <f t="shared" si="219"/>
        <v>107000</v>
      </c>
      <c r="I838" s="69"/>
      <c r="J838" s="67">
        <v>103979</v>
      </c>
      <c r="K838" s="67"/>
      <c r="L838" s="46">
        <f t="shared" si="220"/>
        <v>103979</v>
      </c>
    </row>
    <row r="839" spans="2:12" ht="12.75" thickBot="1">
      <c r="B839" s="17">
        <v>98</v>
      </c>
      <c r="C839" s="197" t="s">
        <v>7</v>
      </c>
      <c r="D839" s="200"/>
      <c r="E839" s="129"/>
      <c r="F839" s="130"/>
      <c r="G839" s="130"/>
      <c r="H839" s="46">
        <f t="shared" si="219"/>
        <v>0</v>
      </c>
      <c r="I839" s="129"/>
      <c r="J839" s="130"/>
      <c r="K839" s="130"/>
      <c r="L839" s="46">
        <f t="shared" si="220"/>
        <v>0</v>
      </c>
    </row>
    <row r="840" spans="2:12" ht="12.75" thickBot="1">
      <c r="B840" s="7"/>
      <c r="C840" s="8"/>
      <c r="D840" s="9" t="s">
        <v>68</v>
      </c>
      <c r="E840" s="119">
        <f>SUM(E829+E830+E831+E832+E833+E835+E836+E837+E838+E839)</f>
        <v>0</v>
      </c>
      <c r="F840" s="120">
        <f t="shared" ref="F840:H840" si="221">SUM(F829+F830+F831+F832+F833+F835+F836+F837+F838+F839)</f>
        <v>112200</v>
      </c>
      <c r="G840" s="120">
        <f t="shared" si="221"/>
        <v>0</v>
      </c>
      <c r="H840" s="121">
        <f t="shared" si="221"/>
        <v>112200</v>
      </c>
      <c r="I840" s="119">
        <f>SUM(I829+I830+I831+I832+I833+I835+I836+I837+I838+I839)</f>
        <v>0</v>
      </c>
      <c r="J840" s="120">
        <f t="shared" ref="J840:L840" si="222">SUM(J829+J830+J831+J832+J833+J835+J836+J837+J838+J839)</f>
        <v>108327</v>
      </c>
      <c r="K840" s="120">
        <f t="shared" si="222"/>
        <v>0</v>
      </c>
      <c r="L840" s="121">
        <f t="shared" si="222"/>
        <v>108327</v>
      </c>
    </row>
    <row r="841" spans="2:12" ht="12.75" thickBot="1">
      <c r="B841" s="18"/>
      <c r="C841" s="19"/>
      <c r="D841" s="20"/>
      <c r="E841" s="21"/>
      <c r="F841" s="21"/>
      <c r="G841" s="21"/>
      <c r="H841" s="21"/>
      <c r="I841" s="21"/>
      <c r="J841" s="21"/>
      <c r="K841" s="21"/>
      <c r="L841" s="21"/>
    </row>
    <row r="842" spans="2:12" ht="34.5" customHeight="1" thickBot="1">
      <c r="B842" s="3"/>
      <c r="C842" s="107" t="s">
        <v>1</v>
      </c>
      <c r="D842" s="3" t="s">
        <v>14</v>
      </c>
      <c r="E842" s="122" t="s">
        <v>71</v>
      </c>
      <c r="F842" s="123" t="s">
        <v>72</v>
      </c>
      <c r="G842" s="123" t="s">
        <v>70</v>
      </c>
      <c r="H842" s="124" t="s">
        <v>13</v>
      </c>
      <c r="I842" s="122" t="s">
        <v>71</v>
      </c>
      <c r="J842" s="123" t="s">
        <v>72</v>
      </c>
      <c r="K842" s="123" t="s">
        <v>70</v>
      </c>
      <c r="L842" s="124" t="s">
        <v>13</v>
      </c>
    </row>
    <row r="843" spans="2:12" ht="12.75" thickBot="1">
      <c r="B843" s="44" t="s">
        <v>15</v>
      </c>
      <c r="C843" s="4">
        <v>878</v>
      </c>
      <c r="D843" s="5" t="s">
        <v>63</v>
      </c>
      <c r="E843" s="125"/>
      <c r="F843" s="126"/>
      <c r="G843" s="126"/>
      <c r="H843" s="127"/>
      <c r="I843" s="125"/>
      <c r="J843" s="126"/>
      <c r="K843" s="126"/>
      <c r="L843" s="127"/>
    </row>
    <row r="844" spans="2:12" ht="12" customHeight="1">
      <c r="B844" s="12" t="s">
        <v>10</v>
      </c>
      <c r="C844" s="690" t="s">
        <v>16</v>
      </c>
      <c r="D844" s="690"/>
      <c r="E844" s="128"/>
      <c r="F844" s="66"/>
      <c r="G844" s="66"/>
      <c r="H844" s="46">
        <f>SUM(E844:G844)</f>
        <v>0</v>
      </c>
      <c r="I844" s="128"/>
      <c r="J844" s="66"/>
      <c r="K844" s="66"/>
      <c r="L844" s="46">
        <f>SUM(I844:K844)</f>
        <v>0</v>
      </c>
    </row>
    <row r="845" spans="2:12" ht="18" customHeight="1">
      <c r="B845" s="13">
        <v>1000</v>
      </c>
      <c r="C845" s="198" t="s">
        <v>2</v>
      </c>
      <c r="D845" s="198"/>
      <c r="E845" s="69"/>
      <c r="F845" s="67">
        <v>25000</v>
      </c>
      <c r="G845" s="67"/>
      <c r="H845" s="46">
        <f t="shared" ref="H845:H854" si="223">SUM(E845:G845)</f>
        <v>25000</v>
      </c>
      <c r="I845" s="69"/>
      <c r="J845" s="67">
        <v>24976</v>
      </c>
      <c r="K845" s="67"/>
      <c r="L845" s="46">
        <f t="shared" ref="L845:L854" si="224">SUM(I845:K845)</f>
        <v>24976</v>
      </c>
    </row>
    <row r="846" spans="2:12">
      <c r="B846" s="14" t="s">
        <v>187</v>
      </c>
      <c r="C846" s="198" t="s">
        <v>188</v>
      </c>
      <c r="D846" s="198"/>
      <c r="E846" s="69"/>
      <c r="F846" s="67"/>
      <c r="G846" s="67"/>
      <c r="H846" s="46">
        <f t="shared" si="223"/>
        <v>0</v>
      </c>
      <c r="I846" s="69"/>
      <c r="J846" s="67"/>
      <c r="K846" s="67"/>
      <c r="L846" s="46">
        <f t="shared" si="224"/>
        <v>0</v>
      </c>
    </row>
    <row r="847" spans="2:12" ht="12" customHeight="1">
      <c r="B847" s="15" t="s">
        <v>28</v>
      </c>
      <c r="C847" s="200" t="s">
        <v>189</v>
      </c>
      <c r="D847" s="200"/>
      <c r="E847" s="69"/>
      <c r="F847" s="67"/>
      <c r="G847" s="67"/>
      <c r="H847" s="46">
        <f t="shared" si="223"/>
        <v>0</v>
      </c>
      <c r="I847" s="69"/>
      <c r="J847" s="67"/>
      <c r="K847" s="67"/>
      <c r="L847" s="46">
        <f t="shared" si="224"/>
        <v>0</v>
      </c>
    </row>
    <row r="848" spans="2:12">
      <c r="B848" s="13">
        <v>4200</v>
      </c>
      <c r="C848" s="200" t="s">
        <v>3</v>
      </c>
      <c r="D848" s="200"/>
      <c r="E848" s="69"/>
      <c r="F848" s="67"/>
      <c r="G848" s="67"/>
      <c r="H848" s="46">
        <f t="shared" si="223"/>
        <v>0</v>
      </c>
      <c r="I848" s="69"/>
      <c r="J848" s="67"/>
      <c r="K848" s="67"/>
      <c r="L848" s="46">
        <f t="shared" si="224"/>
        <v>0</v>
      </c>
    </row>
    <row r="849" spans="2:12">
      <c r="B849" s="6"/>
      <c r="C849" s="2">
        <v>4214</v>
      </c>
      <c r="D849" s="1" t="s">
        <v>190</v>
      </c>
      <c r="E849" s="69"/>
      <c r="F849" s="67"/>
      <c r="G849" s="67"/>
      <c r="H849" s="46">
        <f t="shared" si="223"/>
        <v>0</v>
      </c>
      <c r="I849" s="69"/>
      <c r="J849" s="67"/>
      <c r="K849" s="67"/>
      <c r="L849" s="46">
        <f t="shared" si="224"/>
        <v>0</v>
      </c>
    </row>
    <row r="850" spans="2:12">
      <c r="B850" s="13">
        <v>4300</v>
      </c>
      <c r="C850" s="199" t="s">
        <v>4</v>
      </c>
      <c r="D850" s="199"/>
      <c r="E850" s="69"/>
      <c r="F850" s="67"/>
      <c r="G850" s="67"/>
      <c r="H850" s="46">
        <f t="shared" si="223"/>
        <v>0</v>
      </c>
      <c r="I850" s="69"/>
      <c r="J850" s="67"/>
      <c r="K850" s="67"/>
      <c r="L850" s="46">
        <f t="shared" si="224"/>
        <v>0</v>
      </c>
    </row>
    <row r="851" spans="2:12">
      <c r="B851" s="13">
        <v>4500</v>
      </c>
      <c r="C851" s="200" t="s">
        <v>5</v>
      </c>
      <c r="D851" s="200"/>
      <c r="E851" s="69"/>
      <c r="F851" s="67"/>
      <c r="G851" s="67"/>
      <c r="H851" s="46">
        <f t="shared" si="223"/>
        <v>0</v>
      </c>
      <c r="I851" s="69"/>
      <c r="J851" s="67"/>
      <c r="K851" s="67"/>
      <c r="L851" s="46">
        <f t="shared" si="224"/>
        <v>0</v>
      </c>
    </row>
    <row r="852" spans="2:12" ht="24" customHeight="1">
      <c r="B852" s="13">
        <v>4600</v>
      </c>
      <c r="C852" s="689" t="s">
        <v>6</v>
      </c>
      <c r="D852" s="689"/>
      <c r="E852" s="69"/>
      <c r="F852" s="67"/>
      <c r="G852" s="67"/>
      <c r="H852" s="46">
        <f t="shared" si="223"/>
        <v>0</v>
      </c>
      <c r="I852" s="69"/>
      <c r="J852" s="67"/>
      <c r="K852" s="67"/>
      <c r="L852" s="46">
        <f t="shared" si="224"/>
        <v>0</v>
      </c>
    </row>
    <row r="853" spans="2:12">
      <c r="B853" s="152" t="s">
        <v>236</v>
      </c>
      <c r="C853" s="201" t="s">
        <v>12</v>
      </c>
      <c r="D853" s="201"/>
      <c r="E853" s="69"/>
      <c r="F853" s="67"/>
      <c r="G853" s="67"/>
      <c r="H853" s="46">
        <f t="shared" si="223"/>
        <v>0</v>
      </c>
      <c r="I853" s="69"/>
      <c r="J853" s="67"/>
      <c r="K853" s="67"/>
      <c r="L853" s="46">
        <f t="shared" si="224"/>
        <v>0</v>
      </c>
    </row>
    <row r="854" spans="2:12" ht="12.75" thickBot="1">
      <c r="B854" s="17">
        <v>98</v>
      </c>
      <c r="C854" s="197" t="s">
        <v>7</v>
      </c>
      <c r="D854" s="200"/>
      <c r="E854" s="129"/>
      <c r="F854" s="130"/>
      <c r="G854" s="130"/>
      <c r="H854" s="46">
        <f t="shared" si="223"/>
        <v>0</v>
      </c>
      <c r="I854" s="129"/>
      <c r="J854" s="130"/>
      <c r="K854" s="130"/>
      <c r="L854" s="46">
        <f t="shared" si="224"/>
        <v>0</v>
      </c>
    </row>
    <row r="855" spans="2:12" ht="12" customHeight="1" thickBot="1">
      <c r="B855" s="7"/>
      <c r="C855" s="8"/>
      <c r="D855" s="9" t="s">
        <v>68</v>
      </c>
      <c r="E855" s="119">
        <f>SUM(E844+E845+E846+E847+E848+E850+E851+E852+E853+E854)</f>
        <v>0</v>
      </c>
      <c r="F855" s="120">
        <f t="shared" ref="F855:H855" si="225">SUM(F844+F845+F846+F847+F848+F850+F851+F852+F853+F854)</f>
        <v>25000</v>
      </c>
      <c r="G855" s="120">
        <f t="shared" si="225"/>
        <v>0</v>
      </c>
      <c r="H855" s="121">
        <f t="shared" si="225"/>
        <v>25000</v>
      </c>
      <c r="I855" s="119">
        <f>SUM(I844+I845+I846+I847+I848+I850+I851+I852+I853+I854)</f>
        <v>0</v>
      </c>
      <c r="J855" s="120">
        <f t="shared" ref="J855:L855" si="226">SUM(J844+J845+J846+J847+J848+J850+J851+J852+J853+J854)</f>
        <v>24976</v>
      </c>
      <c r="K855" s="120">
        <f t="shared" si="226"/>
        <v>0</v>
      </c>
      <c r="L855" s="121">
        <f t="shared" si="226"/>
        <v>24976</v>
      </c>
    </row>
    <row r="856" spans="2:12" ht="12.75" thickBot="1">
      <c r="B856" s="57"/>
      <c r="C856" s="58"/>
      <c r="D856" s="59"/>
      <c r="E856" s="21"/>
      <c r="F856" s="21"/>
      <c r="G856" s="21"/>
      <c r="H856" s="21"/>
      <c r="I856" s="21"/>
      <c r="J856" s="21"/>
      <c r="K856" s="21"/>
      <c r="L856" s="21"/>
    </row>
    <row r="857" spans="2:12" ht="35.25" customHeight="1" thickBot="1">
      <c r="B857" s="3"/>
      <c r="C857" s="107" t="s">
        <v>1</v>
      </c>
      <c r="D857" s="3" t="s">
        <v>14</v>
      </c>
      <c r="E857" s="122" t="s">
        <v>71</v>
      </c>
      <c r="F857" s="123" t="s">
        <v>72</v>
      </c>
      <c r="G857" s="123" t="s">
        <v>70</v>
      </c>
      <c r="H857" s="124" t="s">
        <v>13</v>
      </c>
      <c r="I857" s="122" t="s">
        <v>71</v>
      </c>
      <c r="J857" s="123" t="s">
        <v>72</v>
      </c>
      <c r="K857" s="123" t="s">
        <v>70</v>
      </c>
      <c r="L857" s="124" t="s">
        <v>13</v>
      </c>
    </row>
    <row r="858" spans="2:12" ht="16.5" customHeight="1" thickBot="1">
      <c r="B858" s="44" t="s">
        <v>15</v>
      </c>
      <c r="C858" s="4">
        <v>898</v>
      </c>
      <c r="D858" s="5" t="s">
        <v>64</v>
      </c>
      <c r="E858" s="125"/>
      <c r="F858" s="126"/>
      <c r="G858" s="126"/>
      <c r="H858" s="127"/>
      <c r="I858" s="125"/>
      <c r="J858" s="126"/>
      <c r="K858" s="126"/>
      <c r="L858" s="127"/>
    </row>
    <row r="859" spans="2:12">
      <c r="B859" s="12" t="s">
        <v>10</v>
      </c>
      <c r="C859" s="690" t="s">
        <v>16</v>
      </c>
      <c r="D859" s="690"/>
      <c r="E859" s="128"/>
      <c r="F859" s="66">
        <v>100400</v>
      </c>
      <c r="G859" s="66"/>
      <c r="H859" s="46">
        <f>SUM(E859:G859)</f>
        <v>100400</v>
      </c>
      <c r="I859" s="128"/>
      <c r="J859" s="66">
        <v>79538</v>
      </c>
      <c r="K859" s="66"/>
      <c r="L859" s="46">
        <f>SUM(I859:K859)</f>
        <v>79538</v>
      </c>
    </row>
    <row r="860" spans="2:12" ht="12" customHeight="1">
      <c r="B860" s="13">
        <v>1000</v>
      </c>
      <c r="C860" s="198" t="s">
        <v>2</v>
      </c>
      <c r="D860" s="198"/>
      <c r="E860" s="69"/>
      <c r="F860" s="67">
        <v>59064</v>
      </c>
      <c r="G860" s="67"/>
      <c r="H860" s="46">
        <f t="shared" ref="H860:H869" si="227">SUM(E860:G860)</f>
        <v>59064</v>
      </c>
      <c r="I860" s="69"/>
      <c r="J860" s="67">
        <v>51250</v>
      </c>
      <c r="K860" s="67"/>
      <c r="L860" s="46">
        <f t="shared" ref="L860:L869" si="228">SUM(I860:K860)</f>
        <v>51250</v>
      </c>
    </row>
    <row r="861" spans="2:12">
      <c r="B861" s="14" t="s">
        <v>187</v>
      </c>
      <c r="C861" s="198" t="s">
        <v>188</v>
      </c>
      <c r="D861" s="198"/>
      <c r="E861" s="69"/>
      <c r="F861" s="67"/>
      <c r="G861" s="67"/>
      <c r="H861" s="46">
        <f t="shared" si="227"/>
        <v>0</v>
      </c>
      <c r="I861" s="69"/>
      <c r="J861" s="67"/>
      <c r="K861" s="67"/>
      <c r="L861" s="46">
        <f t="shared" si="228"/>
        <v>0</v>
      </c>
    </row>
    <row r="862" spans="2:12">
      <c r="B862" s="15" t="s">
        <v>28</v>
      </c>
      <c r="C862" s="200" t="s">
        <v>189</v>
      </c>
      <c r="D862" s="200"/>
      <c r="E862" s="69"/>
      <c r="F862" s="67"/>
      <c r="G862" s="67"/>
      <c r="H862" s="46">
        <f t="shared" si="227"/>
        <v>0</v>
      </c>
      <c r="I862" s="69"/>
      <c r="J862" s="67"/>
      <c r="K862" s="67"/>
      <c r="L862" s="46">
        <f t="shared" si="228"/>
        <v>0</v>
      </c>
    </row>
    <row r="863" spans="2:12">
      <c r="B863" s="13">
        <v>4200</v>
      </c>
      <c r="C863" s="200" t="s">
        <v>3</v>
      </c>
      <c r="D863" s="200"/>
      <c r="E863" s="69"/>
      <c r="F863" s="67"/>
      <c r="G863" s="67"/>
      <c r="H863" s="46">
        <f t="shared" si="227"/>
        <v>0</v>
      </c>
      <c r="I863" s="69"/>
      <c r="J863" s="67"/>
      <c r="K863" s="67"/>
      <c r="L863" s="46">
        <f t="shared" si="228"/>
        <v>0</v>
      </c>
    </row>
    <row r="864" spans="2:12" ht="10.5" customHeight="1">
      <c r="B864" s="6"/>
      <c r="C864" s="2">
        <v>4214</v>
      </c>
      <c r="D864" s="1" t="s">
        <v>190</v>
      </c>
      <c r="E864" s="69"/>
      <c r="F864" s="67"/>
      <c r="G864" s="67"/>
      <c r="H864" s="46">
        <f t="shared" si="227"/>
        <v>0</v>
      </c>
      <c r="I864" s="69"/>
      <c r="J864" s="67"/>
      <c r="K864" s="67"/>
      <c r="L864" s="46">
        <f t="shared" si="228"/>
        <v>0</v>
      </c>
    </row>
    <row r="865" spans="2:12">
      <c r="B865" s="13">
        <v>4300</v>
      </c>
      <c r="C865" s="199" t="s">
        <v>4</v>
      </c>
      <c r="D865" s="199"/>
      <c r="E865" s="69"/>
      <c r="F865" s="67"/>
      <c r="G865" s="67"/>
      <c r="H865" s="46">
        <f t="shared" si="227"/>
        <v>0</v>
      </c>
      <c r="I865" s="69"/>
      <c r="J865" s="67"/>
      <c r="K865" s="67"/>
      <c r="L865" s="46">
        <f t="shared" si="228"/>
        <v>0</v>
      </c>
    </row>
    <row r="866" spans="2:12">
      <c r="B866" s="13">
        <v>4500</v>
      </c>
      <c r="C866" s="200" t="s">
        <v>5</v>
      </c>
      <c r="D866" s="200"/>
      <c r="E866" s="69"/>
      <c r="F866" s="67"/>
      <c r="G866" s="67"/>
      <c r="H866" s="46">
        <f t="shared" si="227"/>
        <v>0</v>
      </c>
      <c r="I866" s="69"/>
      <c r="J866" s="67"/>
      <c r="K866" s="67"/>
      <c r="L866" s="46">
        <f t="shared" si="228"/>
        <v>0</v>
      </c>
    </row>
    <row r="867" spans="2:12" ht="17.25" customHeight="1">
      <c r="B867" s="13">
        <v>4600</v>
      </c>
      <c r="C867" s="689" t="s">
        <v>6</v>
      </c>
      <c r="D867" s="700"/>
      <c r="E867" s="69"/>
      <c r="F867" s="67"/>
      <c r="G867" s="67"/>
      <c r="H867" s="46">
        <f>SUM(E867:G867)</f>
        <v>0</v>
      </c>
      <c r="I867" s="69"/>
      <c r="J867" s="67"/>
      <c r="K867" s="67"/>
      <c r="L867" s="46">
        <f t="shared" si="228"/>
        <v>0</v>
      </c>
    </row>
    <row r="868" spans="2:12">
      <c r="B868" s="152" t="s">
        <v>236</v>
      </c>
      <c r="C868" s="201" t="s">
        <v>12</v>
      </c>
      <c r="D868" s="201"/>
      <c r="E868" s="69"/>
      <c r="F868" s="67"/>
      <c r="G868" s="67"/>
      <c r="H868" s="46">
        <f t="shared" si="227"/>
        <v>0</v>
      </c>
      <c r="I868" s="69"/>
      <c r="J868" s="67"/>
      <c r="K868" s="67"/>
      <c r="L868" s="46">
        <f t="shared" si="228"/>
        <v>0</v>
      </c>
    </row>
    <row r="869" spans="2:12" ht="12" customHeight="1" thickBot="1">
      <c r="B869" s="17">
        <v>98</v>
      </c>
      <c r="C869" s="197" t="s">
        <v>7</v>
      </c>
      <c r="D869" s="200"/>
      <c r="E869" s="129"/>
      <c r="F869" s="130"/>
      <c r="G869" s="130"/>
      <c r="H869" s="46">
        <f t="shared" si="227"/>
        <v>0</v>
      </c>
      <c r="I869" s="129"/>
      <c r="J869" s="130"/>
      <c r="K869" s="130"/>
      <c r="L869" s="46">
        <f t="shared" si="228"/>
        <v>0</v>
      </c>
    </row>
    <row r="870" spans="2:12" ht="12.75" thickBot="1">
      <c r="B870" s="7"/>
      <c r="C870" s="8"/>
      <c r="D870" s="47" t="s">
        <v>68</v>
      </c>
      <c r="E870" s="119">
        <f>SUM(E859+E860+E861+E862+E863+E865+E866+E867+E868+E869)</f>
        <v>0</v>
      </c>
      <c r="F870" s="120">
        <f t="shared" ref="F870:H870" si="229">SUM(F859+F860+F861+F862+F863+F865+F866+F867+F868+F869)</f>
        <v>159464</v>
      </c>
      <c r="G870" s="120">
        <f t="shared" si="229"/>
        <v>0</v>
      </c>
      <c r="H870" s="121">
        <f t="shared" si="229"/>
        <v>159464</v>
      </c>
      <c r="I870" s="119">
        <f>SUM(I859+I860+I861+I862+I863+I865+I866+I867+I868+I869)</f>
        <v>0</v>
      </c>
      <c r="J870" s="120">
        <f t="shared" ref="J870:L870" si="230">SUM(J859+J860+J861+J862+J863+J865+J866+J867+J868+J869)</f>
        <v>130788</v>
      </c>
      <c r="K870" s="120">
        <f t="shared" si="230"/>
        <v>0</v>
      </c>
      <c r="L870" s="121">
        <f t="shared" si="230"/>
        <v>130788</v>
      </c>
    </row>
    <row r="871" spans="2:12" ht="12" customHeight="1">
      <c r="B871" s="704"/>
      <c r="C871" s="704"/>
      <c r="D871" s="704"/>
      <c r="E871" s="11"/>
      <c r="F871" s="11"/>
      <c r="G871" s="11"/>
      <c r="H871" s="11"/>
    </row>
    <row r="872" spans="2:12" ht="12.75" customHeight="1">
      <c r="B872" s="704" t="s">
        <v>268</v>
      </c>
      <c r="C872" s="704"/>
      <c r="D872" s="704"/>
      <c r="E872" s="22">
        <f>SUM(E780+E870+E855+E840+E825+E810+E795+E766)</f>
        <v>126700</v>
      </c>
      <c r="F872" s="22">
        <f>SUM(F780+F870+F855+F840+F825+F810+F795+F766)</f>
        <v>5748530</v>
      </c>
      <c r="G872" s="22">
        <f t="shared" ref="G872:L872" si="231">SUM(G780+G870+G855+G840+G825+G810+G795+G766)</f>
        <v>0</v>
      </c>
      <c r="H872" s="22">
        <f t="shared" si="231"/>
        <v>5875230</v>
      </c>
      <c r="I872" s="22">
        <f t="shared" si="231"/>
        <v>0</v>
      </c>
      <c r="J872" s="22">
        <f t="shared" si="231"/>
        <v>5049458</v>
      </c>
      <c r="K872" s="22">
        <f t="shared" si="231"/>
        <v>0</v>
      </c>
      <c r="L872" s="22">
        <f t="shared" si="231"/>
        <v>5049458</v>
      </c>
    </row>
    <row r="873" spans="2:12" ht="12.75" customHeight="1" thickBot="1">
      <c r="B873" s="214"/>
      <c r="C873" s="214"/>
      <c r="D873" s="214"/>
      <c r="E873" s="22"/>
      <c r="F873" s="22"/>
      <c r="G873" s="22"/>
      <c r="H873" s="22"/>
      <c r="I873" s="22"/>
      <c r="J873" s="22"/>
      <c r="K873" s="22"/>
      <c r="L873" s="22"/>
    </row>
    <row r="874" spans="2:12" ht="36.75" customHeight="1" thickBot="1">
      <c r="B874" s="3"/>
      <c r="C874" s="107" t="s">
        <v>1</v>
      </c>
      <c r="D874" s="3" t="s">
        <v>14</v>
      </c>
      <c r="E874" s="122" t="s">
        <v>71</v>
      </c>
      <c r="F874" s="123" t="s">
        <v>72</v>
      </c>
      <c r="G874" s="123" t="s">
        <v>70</v>
      </c>
      <c r="H874" s="124" t="s">
        <v>13</v>
      </c>
      <c r="I874" s="122" t="s">
        <v>71</v>
      </c>
      <c r="J874" s="123" t="s">
        <v>72</v>
      </c>
      <c r="K874" s="123" t="s">
        <v>70</v>
      </c>
      <c r="L874" s="124" t="s">
        <v>13</v>
      </c>
    </row>
    <row r="875" spans="2:12" ht="12.75" thickBot="1">
      <c r="B875" s="44" t="s">
        <v>15</v>
      </c>
      <c r="C875" s="4">
        <v>910</v>
      </c>
      <c r="D875" s="5" t="s">
        <v>216</v>
      </c>
      <c r="E875" s="125"/>
      <c r="F875" s="126"/>
      <c r="G875" s="126"/>
      <c r="H875" s="127"/>
      <c r="I875" s="125"/>
      <c r="J875" s="126"/>
      <c r="K875" s="126"/>
      <c r="L875" s="127"/>
    </row>
    <row r="876" spans="2:12">
      <c r="B876" s="12" t="s">
        <v>10</v>
      </c>
      <c r="C876" s="690" t="s">
        <v>16</v>
      </c>
      <c r="D876" s="690"/>
      <c r="E876" s="128"/>
      <c r="F876" s="66"/>
      <c r="G876" s="66"/>
      <c r="H876" s="46">
        <f>SUM(E876:G876)</f>
        <v>0</v>
      </c>
      <c r="I876" s="128"/>
      <c r="J876" s="66"/>
      <c r="K876" s="66"/>
      <c r="L876" s="46">
        <f>SUM(I876:K876)</f>
        <v>0</v>
      </c>
    </row>
    <row r="877" spans="2:12" ht="12" customHeight="1">
      <c r="B877" s="13">
        <v>1000</v>
      </c>
      <c r="C877" s="198" t="s">
        <v>2</v>
      </c>
      <c r="D877" s="198"/>
      <c r="E877" s="69"/>
      <c r="F877" s="67"/>
      <c r="G877" s="67"/>
      <c r="H877" s="46">
        <f t="shared" ref="H877:H888" si="232">SUM(E877:G877)</f>
        <v>0</v>
      </c>
      <c r="I877" s="69"/>
      <c r="J877" s="67"/>
      <c r="K877" s="67"/>
      <c r="L877" s="46">
        <f t="shared" ref="L877:L888" si="233">SUM(I877:K877)</f>
        <v>0</v>
      </c>
    </row>
    <row r="878" spans="2:12">
      <c r="B878" s="14" t="s">
        <v>187</v>
      </c>
      <c r="C878" s="198" t="s">
        <v>188</v>
      </c>
      <c r="D878" s="198"/>
      <c r="E878" s="69"/>
      <c r="F878" s="67"/>
      <c r="G878" s="67"/>
      <c r="H878" s="46">
        <f t="shared" si="232"/>
        <v>0</v>
      </c>
      <c r="I878" s="69"/>
      <c r="J878" s="67"/>
      <c r="K878" s="67"/>
      <c r="L878" s="46">
        <f t="shared" si="233"/>
        <v>0</v>
      </c>
    </row>
    <row r="879" spans="2:12">
      <c r="B879" s="14" t="s">
        <v>514</v>
      </c>
      <c r="C879" s="705" t="s">
        <v>516</v>
      </c>
      <c r="D879" s="706"/>
      <c r="E879" s="69"/>
      <c r="F879" s="67">
        <v>22930</v>
      </c>
      <c r="G879" s="67"/>
      <c r="H879" s="46">
        <f t="shared" si="232"/>
        <v>22930</v>
      </c>
      <c r="I879" s="69"/>
      <c r="J879" s="67">
        <v>22819</v>
      </c>
      <c r="K879" s="67"/>
      <c r="L879" s="46">
        <f t="shared" si="233"/>
        <v>22819</v>
      </c>
    </row>
    <row r="880" spans="2:12">
      <c r="B880" s="14" t="s">
        <v>515</v>
      </c>
      <c r="C880" s="198" t="s">
        <v>517</v>
      </c>
      <c r="D880" s="198"/>
      <c r="E880" s="69"/>
      <c r="F880" s="67"/>
      <c r="G880" s="67"/>
      <c r="H880" s="46">
        <f t="shared" si="232"/>
        <v>0</v>
      </c>
      <c r="I880" s="69"/>
      <c r="J880" s="67">
        <v>-6777</v>
      </c>
      <c r="K880" s="67"/>
      <c r="L880" s="46">
        <f t="shared" si="233"/>
        <v>-6777</v>
      </c>
    </row>
    <row r="881" spans="2:12">
      <c r="B881" s="15" t="s">
        <v>28</v>
      </c>
      <c r="C881" s="200" t="s">
        <v>189</v>
      </c>
      <c r="D881" s="200"/>
      <c r="E881" s="69"/>
      <c r="F881" s="67"/>
      <c r="G881" s="67"/>
      <c r="H881" s="46">
        <f t="shared" si="232"/>
        <v>0</v>
      </c>
      <c r="I881" s="69"/>
      <c r="J881" s="67"/>
      <c r="K881" s="67"/>
      <c r="L881" s="46">
        <f t="shared" si="233"/>
        <v>0</v>
      </c>
    </row>
    <row r="882" spans="2:12">
      <c r="B882" s="13">
        <v>4200</v>
      </c>
      <c r="C882" s="200" t="s">
        <v>3</v>
      </c>
      <c r="D882" s="200"/>
      <c r="E882" s="69"/>
      <c r="F882" s="67"/>
      <c r="G882" s="67"/>
      <c r="H882" s="46">
        <f t="shared" si="232"/>
        <v>0</v>
      </c>
      <c r="I882" s="69"/>
      <c r="J882" s="67"/>
      <c r="K882" s="67"/>
      <c r="L882" s="46">
        <f t="shared" si="233"/>
        <v>0</v>
      </c>
    </row>
    <row r="883" spans="2:12">
      <c r="B883" s="6"/>
      <c r="C883" s="2">
        <v>4214</v>
      </c>
      <c r="D883" s="1" t="s">
        <v>190</v>
      </c>
      <c r="E883" s="69"/>
      <c r="F883" s="67"/>
      <c r="G883" s="67"/>
      <c r="H883" s="46">
        <f t="shared" si="232"/>
        <v>0</v>
      </c>
      <c r="I883" s="69"/>
      <c r="J883" s="67"/>
      <c r="K883" s="67"/>
      <c r="L883" s="46">
        <f t="shared" si="233"/>
        <v>0</v>
      </c>
    </row>
    <row r="884" spans="2:12">
      <c r="B884" s="13">
        <v>4300</v>
      </c>
      <c r="C884" s="199" t="s">
        <v>4</v>
      </c>
      <c r="D884" s="199"/>
      <c r="E884" s="69"/>
      <c r="F884" s="67"/>
      <c r="G884" s="67"/>
      <c r="H884" s="46">
        <f t="shared" si="232"/>
        <v>0</v>
      </c>
      <c r="I884" s="69"/>
      <c r="J884" s="67"/>
      <c r="K884" s="67"/>
      <c r="L884" s="46">
        <f t="shared" si="233"/>
        <v>0</v>
      </c>
    </row>
    <row r="885" spans="2:12">
      <c r="B885" s="13">
        <v>4500</v>
      </c>
      <c r="C885" s="200" t="s">
        <v>5</v>
      </c>
      <c r="D885" s="200"/>
      <c r="E885" s="69"/>
      <c r="F885" s="67"/>
      <c r="G885" s="67"/>
      <c r="H885" s="46">
        <f t="shared" si="232"/>
        <v>0</v>
      </c>
      <c r="I885" s="69"/>
      <c r="J885" s="67"/>
      <c r="K885" s="67"/>
      <c r="L885" s="46">
        <f t="shared" si="233"/>
        <v>0</v>
      </c>
    </row>
    <row r="886" spans="2:12" ht="12" customHeight="1">
      <c r="B886" s="13">
        <v>4600</v>
      </c>
      <c r="C886" s="689" t="s">
        <v>6</v>
      </c>
      <c r="D886" s="689"/>
      <c r="E886" s="69"/>
      <c r="F886" s="67"/>
      <c r="G886" s="67"/>
      <c r="H886" s="46">
        <f t="shared" si="232"/>
        <v>0</v>
      </c>
      <c r="I886" s="69"/>
      <c r="J886" s="67"/>
      <c r="K886" s="67"/>
      <c r="L886" s="46">
        <f t="shared" si="233"/>
        <v>0</v>
      </c>
    </row>
    <row r="887" spans="2:12">
      <c r="B887" s="152" t="s">
        <v>236</v>
      </c>
      <c r="C887" s="201" t="s">
        <v>12</v>
      </c>
      <c r="D887" s="201"/>
      <c r="E887" s="69"/>
      <c r="F887" s="67"/>
      <c r="G887" s="67"/>
      <c r="H887" s="46">
        <f t="shared" si="232"/>
        <v>0</v>
      </c>
      <c r="I887" s="69"/>
      <c r="J887" s="67"/>
      <c r="K887" s="67"/>
      <c r="L887" s="46">
        <f t="shared" si="233"/>
        <v>0</v>
      </c>
    </row>
    <row r="888" spans="2:12" ht="12.75" thickBot="1">
      <c r="B888" s="17">
        <v>98</v>
      </c>
      <c r="C888" s="197" t="s">
        <v>7</v>
      </c>
      <c r="D888" s="200"/>
      <c r="E888" s="129"/>
      <c r="F888" s="130"/>
      <c r="G888" s="130"/>
      <c r="H888" s="46">
        <f t="shared" si="232"/>
        <v>0</v>
      </c>
      <c r="I888" s="129"/>
      <c r="J888" s="130"/>
      <c r="K888" s="130"/>
      <c r="L888" s="46">
        <f t="shared" si="233"/>
        <v>0</v>
      </c>
    </row>
    <row r="889" spans="2:12" ht="12.75" thickBot="1">
      <c r="B889" s="7"/>
      <c r="C889" s="8"/>
      <c r="D889" s="9" t="s">
        <v>69</v>
      </c>
      <c r="E889" s="119">
        <f>SUM(E876+E877+E878+E880+E881+E882+E884+E885+E886+E887+E888)</f>
        <v>0</v>
      </c>
      <c r="F889" s="120">
        <f>SUM(F876+F877+F878+F879+F880+F881+F882+F884+F885+F886+F887+F888)</f>
        <v>22930</v>
      </c>
      <c r="G889" s="120">
        <f>SUM(G876+G877+G878+G879+G880+G881+G882+G884+G885+G886+G887+G888)</f>
        <v>0</v>
      </c>
      <c r="H889" s="120">
        <f>SUM(H876+H877+H878+H879+H880+H881+H882+H884+H885+H886+H887+H888)</f>
        <v>22930</v>
      </c>
      <c r="I889" s="119">
        <f>SUM(I876+I877+I878+I879+I880+I881+I882+I884+I885+I886+I887+I888)</f>
        <v>0</v>
      </c>
      <c r="J889" s="119">
        <f t="shared" ref="J889:L889" si="234">SUM(J876+J877+J878+J879+J880+J881+J882+J884+J885+J886+J887+J888)</f>
        <v>16042</v>
      </c>
      <c r="K889" s="119">
        <f t="shared" si="234"/>
        <v>0</v>
      </c>
      <c r="L889" s="119">
        <f t="shared" si="234"/>
        <v>16042</v>
      </c>
    </row>
    <row r="890" spans="2:12" ht="12.75" thickBot="1">
      <c r="E890" s="11"/>
      <c r="F890" s="11"/>
      <c r="G890" s="11"/>
      <c r="H890" s="11"/>
    </row>
    <row r="891" spans="2:12" ht="34.5" customHeight="1" thickBot="1">
      <c r="B891" s="3"/>
      <c r="C891" s="107" t="s">
        <v>1</v>
      </c>
      <c r="D891" s="3" t="s">
        <v>14</v>
      </c>
      <c r="E891" s="122" t="s">
        <v>71</v>
      </c>
      <c r="F891" s="123" t="s">
        <v>72</v>
      </c>
      <c r="G891" s="123" t="s">
        <v>70</v>
      </c>
      <c r="H891" s="124" t="s">
        <v>13</v>
      </c>
      <c r="I891" s="122" t="s">
        <v>71</v>
      </c>
      <c r="J891" s="123" t="s">
        <v>72</v>
      </c>
      <c r="K891" s="123" t="s">
        <v>70</v>
      </c>
      <c r="L891" s="124" t="s">
        <v>13</v>
      </c>
    </row>
    <row r="892" spans="2:12" ht="12.75" thickBot="1">
      <c r="B892" s="44" t="s">
        <v>15</v>
      </c>
      <c r="C892" s="4">
        <v>998</v>
      </c>
      <c r="D892" s="5" t="s">
        <v>58</v>
      </c>
      <c r="E892" s="125"/>
      <c r="F892" s="126"/>
      <c r="G892" s="126"/>
      <c r="H892" s="127"/>
      <c r="I892" s="125"/>
      <c r="J892" s="126"/>
      <c r="K892" s="126"/>
      <c r="L892" s="127"/>
    </row>
    <row r="893" spans="2:12">
      <c r="B893" s="12" t="s">
        <v>10</v>
      </c>
      <c r="C893" s="690" t="s">
        <v>16</v>
      </c>
      <c r="D893" s="690"/>
      <c r="E893" s="128"/>
      <c r="F893" s="66"/>
      <c r="G893" s="66"/>
      <c r="H893" s="46">
        <f>SUM(E893:G893)</f>
        <v>0</v>
      </c>
      <c r="I893" s="128"/>
      <c r="J893" s="66"/>
      <c r="K893" s="66"/>
      <c r="L893" s="46">
        <f>SUM(I893:K893)</f>
        <v>0</v>
      </c>
    </row>
    <row r="894" spans="2:12">
      <c r="B894" s="13">
        <v>1000</v>
      </c>
      <c r="C894" s="198" t="s">
        <v>2</v>
      </c>
      <c r="D894" s="198"/>
      <c r="E894" s="69"/>
      <c r="F894" s="67"/>
      <c r="G894" s="67"/>
      <c r="H894" s="46">
        <f t="shared" ref="H894:H903" si="235">SUM(E894:G894)</f>
        <v>0</v>
      </c>
      <c r="I894" s="69"/>
      <c r="J894" s="67"/>
      <c r="K894" s="67"/>
      <c r="L894" s="46">
        <f t="shared" ref="L894:L903" si="236">SUM(I894:K894)</f>
        <v>0</v>
      </c>
    </row>
    <row r="895" spans="2:12">
      <c r="B895" s="14" t="s">
        <v>187</v>
      </c>
      <c r="C895" s="198" t="s">
        <v>188</v>
      </c>
      <c r="D895" s="198"/>
      <c r="E895" s="69"/>
      <c r="F895" s="67"/>
      <c r="G895" s="67"/>
      <c r="H895" s="46">
        <f t="shared" si="235"/>
        <v>0</v>
      </c>
      <c r="I895" s="69"/>
      <c r="J895" s="67"/>
      <c r="K895" s="67"/>
      <c r="L895" s="46">
        <f t="shared" si="236"/>
        <v>0</v>
      </c>
    </row>
    <row r="896" spans="2:12">
      <c r="B896" s="15" t="s">
        <v>28</v>
      </c>
      <c r="C896" s="200" t="s">
        <v>189</v>
      </c>
      <c r="D896" s="200"/>
      <c r="E896" s="69"/>
      <c r="F896" s="67"/>
      <c r="G896" s="67"/>
      <c r="H896" s="46">
        <f t="shared" si="235"/>
        <v>0</v>
      </c>
      <c r="I896" s="69"/>
      <c r="J896" s="67"/>
      <c r="K896" s="67"/>
      <c r="L896" s="46">
        <f t="shared" si="236"/>
        <v>0</v>
      </c>
    </row>
    <row r="897" spans="2:12">
      <c r="B897" s="13">
        <v>4200</v>
      </c>
      <c r="C897" s="200" t="s">
        <v>3</v>
      </c>
      <c r="D897" s="200"/>
      <c r="E897" s="69"/>
      <c r="F897" s="67"/>
      <c r="G897" s="67"/>
      <c r="H897" s="46">
        <f t="shared" si="235"/>
        <v>0</v>
      </c>
      <c r="I897" s="69"/>
      <c r="J897" s="67"/>
      <c r="K897" s="67"/>
      <c r="L897" s="46">
        <f t="shared" si="236"/>
        <v>0</v>
      </c>
    </row>
    <row r="898" spans="2:12">
      <c r="B898" s="6"/>
      <c r="C898" s="2">
        <v>4214</v>
      </c>
      <c r="D898" s="1" t="s">
        <v>190</v>
      </c>
      <c r="E898" s="69"/>
      <c r="F898" s="67"/>
      <c r="G898" s="67"/>
      <c r="H898" s="46">
        <f t="shared" si="235"/>
        <v>0</v>
      </c>
      <c r="I898" s="69"/>
      <c r="J898" s="67"/>
      <c r="K898" s="67"/>
      <c r="L898" s="46">
        <f t="shared" si="236"/>
        <v>0</v>
      </c>
    </row>
    <row r="899" spans="2:12">
      <c r="B899" s="13">
        <v>4300</v>
      </c>
      <c r="C899" s="199" t="s">
        <v>4</v>
      </c>
      <c r="D899" s="199"/>
      <c r="E899" s="69"/>
      <c r="F899" s="67"/>
      <c r="G899" s="67"/>
      <c r="H899" s="46">
        <f t="shared" si="235"/>
        <v>0</v>
      </c>
      <c r="I899" s="69"/>
      <c r="J899" s="67"/>
      <c r="K899" s="67"/>
      <c r="L899" s="46">
        <f t="shared" si="236"/>
        <v>0</v>
      </c>
    </row>
    <row r="900" spans="2:12">
      <c r="B900" s="13">
        <v>4500</v>
      </c>
      <c r="C900" s="200" t="s">
        <v>5</v>
      </c>
      <c r="D900" s="200"/>
      <c r="E900" s="69"/>
      <c r="F900" s="67"/>
      <c r="G900" s="67"/>
      <c r="H900" s="46">
        <f t="shared" si="235"/>
        <v>0</v>
      </c>
      <c r="I900" s="69"/>
      <c r="J900" s="67"/>
      <c r="K900" s="67"/>
      <c r="L900" s="46">
        <f t="shared" si="236"/>
        <v>0</v>
      </c>
    </row>
    <row r="901" spans="2:12">
      <c r="B901" s="13">
        <v>4600</v>
      </c>
      <c r="C901" s="689" t="s">
        <v>6</v>
      </c>
      <c r="D901" s="689"/>
      <c r="E901" s="69"/>
      <c r="F901" s="67"/>
      <c r="G901" s="67"/>
      <c r="H901" s="46">
        <f t="shared" si="235"/>
        <v>0</v>
      </c>
      <c r="I901" s="69"/>
      <c r="J901" s="67"/>
      <c r="K901" s="67"/>
      <c r="L901" s="46">
        <f t="shared" si="236"/>
        <v>0</v>
      </c>
    </row>
    <row r="902" spans="2:12">
      <c r="B902" s="152" t="s">
        <v>236</v>
      </c>
      <c r="C902" s="201" t="s">
        <v>12</v>
      </c>
      <c r="D902" s="201"/>
      <c r="E902" s="69"/>
      <c r="F902" s="67"/>
      <c r="G902" s="67"/>
      <c r="H902" s="46">
        <f t="shared" si="235"/>
        <v>0</v>
      </c>
      <c r="I902" s="69"/>
      <c r="J902" s="67"/>
      <c r="K902" s="67"/>
      <c r="L902" s="46">
        <f t="shared" si="236"/>
        <v>0</v>
      </c>
    </row>
    <row r="903" spans="2:12" ht="12.75" thickBot="1">
      <c r="B903" s="17">
        <v>98</v>
      </c>
      <c r="C903" s="197" t="s">
        <v>7</v>
      </c>
      <c r="D903" s="200"/>
      <c r="E903" s="129"/>
      <c r="F903" s="130">
        <v>2791</v>
      </c>
      <c r="G903" s="130"/>
      <c r="H903" s="46">
        <f t="shared" si="235"/>
        <v>2791</v>
      </c>
      <c r="I903" s="129"/>
      <c r="J903" s="130"/>
      <c r="K903" s="130"/>
      <c r="L903" s="46">
        <f t="shared" si="236"/>
        <v>0</v>
      </c>
    </row>
    <row r="904" spans="2:12" ht="12.75" thickBot="1">
      <c r="B904" s="7"/>
      <c r="C904" s="8"/>
      <c r="D904" s="9" t="s">
        <v>69</v>
      </c>
      <c r="E904" s="119">
        <f>SUM(E893+E894+E895+E896+E897+E899+E900+E901+E902+E903)</f>
        <v>0</v>
      </c>
      <c r="F904" s="120">
        <f t="shared" ref="F904:H904" si="237">SUM(F893+F894+F895+F896+F897+F899+F900+F901+F902+F903)</f>
        <v>2791</v>
      </c>
      <c r="G904" s="120">
        <f t="shared" si="237"/>
        <v>0</v>
      </c>
      <c r="H904" s="121">
        <f t="shared" si="237"/>
        <v>2791</v>
      </c>
      <c r="I904" s="119">
        <f>SUM(I893+I894+I895+I896+I897+I899+I900+I901+I902+I903)</f>
        <v>0</v>
      </c>
      <c r="J904" s="120">
        <f t="shared" ref="J904:L904" si="238">SUM(J893+J894+J895+J896+J897+J899+J900+J901+J902+J903)</f>
        <v>0</v>
      </c>
      <c r="K904" s="120">
        <f t="shared" si="238"/>
        <v>0</v>
      </c>
      <c r="L904" s="121">
        <f t="shared" si="238"/>
        <v>0</v>
      </c>
    </row>
    <row r="905" spans="2:12">
      <c r="B905" s="79"/>
      <c r="C905" s="79"/>
      <c r="D905" s="79"/>
      <c r="E905" s="11"/>
      <c r="F905" s="11"/>
      <c r="G905" s="11"/>
      <c r="H905" s="11"/>
    </row>
    <row r="906" spans="2:12">
      <c r="B906" s="704" t="s">
        <v>269</v>
      </c>
      <c r="C906" s="704"/>
      <c r="D906" s="704"/>
      <c r="E906" s="22">
        <f>SUM(E904+E889)</f>
        <v>0</v>
      </c>
      <c r="F906" s="22">
        <f t="shared" ref="F906:H906" si="239">SUM(F904+F889)</f>
        <v>25721</v>
      </c>
      <c r="G906" s="22">
        <f t="shared" si="239"/>
        <v>0</v>
      </c>
      <c r="H906" s="22">
        <f t="shared" si="239"/>
        <v>25721</v>
      </c>
      <c r="I906" s="22">
        <f>SUM(I904+I889)</f>
        <v>0</v>
      </c>
      <c r="J906" s="22">
        <f t="shared" ref="J906:L906" si="240">SUM(J904+J889)</f>
        <v>16042</v>
      </c>
      <c r="K906" s="22">
        <f t="shared" si="240"/>
        <v>0</v>
      </c>
      <c r="L906" s="22">
        <f t="shared" si="240"/>
        <v>16042</v>
      </c>
    </row>
    <row r="907" spans="2:12">
      <c r="E907" s="11"/>
      <c r="F907" s="11"/>
      <c r="G907" s="11"/>
      <c r="H907" s="11"/>
    </row>
    <row r="908" spans="2:12">
      <c r="E908" s="22">
        <f t="shared" ref="E908:L908" si="241">SUM(E906+E872+E751+E599+E463+E296+E265+E145+E69)</f>
        <v>31376897</v>
      </c>
      <c r="F908" s="22">
        <f t="shared" si="241"/>
        <v>25264929</v>
      </c>
      <c r="G908" s="22">
        <f t="shared" si="241"/>
        <v>1404019</v>
      </c>
      <c r="H908" s="22">
        <f t="shared" si="241"/>
        <v>58045845</v>
      </c>
      <c r="I908" s="22">
        <f t="shared" si="241"/>
        <v>23901542</v>
      </c>
      <c r="J908" s="22">
        <f t="shared" si="241"/>
        <v>18215811</v>
      </c>
      <c r="K908" s="22">
        <f t="shared" si="241"/>
        <v>1255264</v>
      </c>
      <c r="L908" s="22">
        <f t="shared" si="241"/>
        <v>43372617</v>
      </c>
    </row>
    <row r="909" spans="2:12">
      <c r="E909" s="82"/>
      <c r="F909" s="82"/>
      <c r="G909" s="82"/>
      <c r="H909" s="82"/>
    </row>
    <row r="910" spans="2:12">
      <c r="F910" s="116"/>
    </row>
    <row r="913" spans="4:4">
      <c r="D913" s="64" t="s">
        <v>199</v>
      </c>
    </row>
    <row r="914" spans="4:4">
      <c r="D914" s="64"/>
    </row>
    <row r="915" spans="4:4">
      <c r="D915" s="65" t="s">
        <v>73</v>
      </c>
    </row>
  </sheetData>
  <mergeCells count="137">
    <mergeCell ref="C886:D886"/>
    <mergeCell ref="C893:D893"/>
    <mergeCell ref="C901:D901"/>
    <mergeCell ref="B906:D906"/>
    <mergeCell ref="C784:D784"/>
    <mergeCell ref="C792:D792"/>
    <mergeCell ref="C799:D799"/>
    <mergeCell ref="C807:D807"/>
    <mergeCell ref="C814:D814"/>
    <mergeCell ref="C822:D822"/>
    <mergeCell ref="C829:D829"/>
    <mergeCell ref="C837:D837"/>
    <mergeCell ref="C844:D844"/>
    <mergeCell ref="C852:D852"/>
    <mergeCell ref="C859:D859"/>
    <mergeCell ref="C867:D867"/>
    <mergeCell ref="B871:D871"/>
    <mergeCell ref="B872:D872"/>
    <mergeCell ref="C876:D876"/>
    <mergeCell ref="C879:D879"/>
    <mergeCell ref="C738:D738"/>
    <mergeCell ref="C746:D746"/>
    <mergeCell ref="B750:D750"/>
    <mergeCell ref="B751:D751"/>
    <mergeCell ref="C755:D755"/>
    <mergeCell ref="C763:D763"/>
    <mergeCell ref="C769:D769"/>
    <mergeCell ref="C777:D777"/>
    <mergeCell ref="C686:D686"/>
    <mergeCell ref="C693:D693"/>
    <mergeCell ref="C701:D701"/>
    <mergeCell ref="C708:D708"/>
    <mergeCell ref="C716:D716"/>
    <mergeCell ref="C731:D731"/>
    <mergeCell ref="C641:D641"/>
    <mergeCell ref="C648:D648"/>
    <mergeCell ref="C656:D656"/>
    <mergeCell ref="C663:D663"/>
    <mergeCell ref="C671:D671"/>
    <mergeCell ref="C678:D678"/>
    <mergeCell ref="B599:D599"/>
    <mergeCell ref="C603:D603"/>
    <mergeCell ref="C611:D611"/>
    <mergeCell ref="C618:D618"/>
    <mergeCell ref="C626:D626"/>
    <mergeCell ref="C633:D633"/>
    <mergeCell ref="C564:D564"/>
    <mergeCell ref="C571:D571"/>
    <mergeCell ref="C579:D579"/>
    <mergeCell ref="C586:D586"/>
    <mergeCell ref="C594:D594"/>
    <mergeCell ref="B598:D598"/>
    <mergeCell ref="C519:D519"/>
    <mergeCell ref="C526:D526"/>
    <mergeCell ref="C534:D534"/>
    <mergeCell ref="C541:D541"/>
    <mergeCell ref="C549:D549"/>
    <mergeCell ref="C556:D556"/>
    <mergeCell ref="C474:D474"/>
    <mergeCell ref="C481:D481"/>
    <mergeCell ref="C489:D489"/>
    <mergeCell ref="C496:D496"/>
    <mergeCell ref="C504:D504"/>
    <mergeCell ref="C511:D511"/>
    <mergeCell ref="C435:D435"/>
    <mergeCell ref="C443:D443"/>
    <mergeCell ref="C451:D451"/>
    <mergeCell ref="C459:D459"/>
    <mergeCell ref="B463:D463"/>
    <mergeCell ref="C466:D466"/>
    <mergeCell ref="C390:D390"/>
    <mergeCell ref="C398:D398"/>
    <mergeCell ref="C405:D405"/>
    <mergeCell ref="C413:D413"/>
    <mergeCell ref="C420:D420"/>
    <mergeCell ref="C428:D428"/>
    <mergeCell ref="C345:D345"/>
    <mergeCell ref="C353:D353"/>
    <mergeCell ref="C360:D360"/>
    <mergeCell ref="C368:D368"/>
    <mergeCell ref="C375:D375"/>
    <mergeCell ref="C383:D383"/>
    <mergeCell ref="C300:D300"/>
    <mergeCell ref="C308:D308"/>
    <mergeCell ref="C315:D315"/>
    <mergeCell ref="C323:D323"/>
    <mergeCell ref="C330:D330"/>
    <mergeCell ref="C338:D338"/>
    <mergeCell ref="B265:D265"/>
    <mergeCell ref="C269:D269"/>
    <mergeCell ref="C277:D277"/>
    <mergeCell ref="C284:D284"/>
    <mergeCell ref="C292:D292"/>
    <mergeCell ref="B296:D296"/>
    <mergeCell ref="C217:D217"/>
    <mergeCell ref="C224:D224"/>
    <mergeCell ref="C232:D232"/>
    <mergeCell ref="C239:D239"/>
    <mergeCell ref="C253:D253"/>
    <mergeCell ref="C261:D261"/>
    <mergeCell ref="C172:D172"/>
    <mergeCell ref="C179:D179"/>
    <mergeCell ref="C187:D187"/>
    <mergeCell ref="C194:D194"/>
    <mergeCell ref="C202:D202"/>
    <mergeCell ref="C209:D209"/>
    <mergeCell ref="C133:D133"/>
    <mergeCell ref="C141:D141"/>
    <mergeCell ref="B145:D145"/>
    <mergeCell ref="C149:D149"/>
    <mergeCell ref="C157:D157"/>
    <mergeCell ref="C164:D164"/>
    <mergeCell ref="C88:D88"/>
    <mergeCell ref="C96:D96"/>
    <mergeCell ref="C103:D103"/>
    <mergeCell ref="C111:D111"/>
    <mergeCell ref="C118:D118"/>
    <mergeCell ref="C126:D126"/>
    <mergeCell ref="C65:D65"/>
    <mergeCell ref="B69:D69"/>
    <mergeCell ref="C73:D73"/>
    <mergeCell ref="C81:D81"/>
    <mergeCell ref="C8:D8"/>
    <mergeCell ref="G23:G24"/>
    <mergeCell ref="K23:K24"/>
    <mergeCell ref="C25:D25"/>
    <mergeCell ref="C33:D33"/>
    <mergeCell ref="C40:D40"/>
    <mergeCell ref="G1:H1"/>
    <mergeCell ref="C2:D2"/>
    <mergeCell ref="B3:K3"/>
    <mergeCell ref="E5:H5"/>
    <mergeCell ref="I5:L5"/>
    <mergeCell ref="G6:G7"/>
    <mergeCell ref="K6:K7"/>
    <mergeCell ref="C48:D48"/>
    <mergeCell ref="C57:D57"/>
  </mergeCells>
  <pageMargins left="0.19685039370078741" right="0" top="0.19685039370078741" bottom="0" header="0.31496062992125984" footer="0.31496062992125984"/>
  <pageSetup paperSize="9" scale="61" orientation="portrait" r:id="rId1"/>
  <rowBreaks count="8" manualBreakCount="8">
    <brk id="85" max="16383" man="1"/>
    <brk id="176" max="16383" man="1"/>
    <brk id="266" max="16383" man="1"/>
    <brk id="463" max="16383" man="1"/>
    <brk id="553" max="16383" man="1"/>
    <brk id="645" max="16383" man="1"/>
    <brk id="735" max="16383" man="1"/>
    <brk id="8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opLeftCell="A64" zoomScaleNormal="100" workbookViewId="0">
      <selection activeCell="J72" sqref="J72"/>
    </sheetView>
  </sheetViews>
  <sheetFormatPr defaultRowHeight="12.75"/>
  <cols>
    <col min="1" max="1" width="39.7109375" style="224" customWidth="1"/>
    <col min="2" max="2" width="14.140625" style="224" customWidth="1"/>
    <col min="3" max="3" width="10.28515625" style="570" customWidth="1"/>
    <col min="4" max="4" width="10.5703125" style="348" customWidth="1"/>
    <col min="5" max="5" width="11" style="348" customWidth="1"/>
    <col min="6" max="6" width="12.42578125" style="348" customWidth="1"/>
    <col min="7" max="7" width="11.5703125" style="362" customWidth="1"/>
    <col min="8" max="256" width="9.140625" style="348"/>
    <col min="257" max="257" width="39.7109375" style="348" customWidth="1"/>
    <col min="258" max="258" width="14.140625" style="348" customWidth="1"/>
    <col min="259" max="259" width="10.28515625" style="348" customWidth="1"/>
    <col min="260" max="260" width="9.140625" style="348"/>
    <col min="261" max="261" width="11" style="348" customWidth="1"/>
    <col min="262" max="262" width="12.42578125" style="348" customWidth="1"/>
    <col min="263" max="263" width="20.28515625" style="348" customWidth="1"/>
    <col min="264" max="512" width="9.140625" style="348"/>
    <col min="513" max="513" width="39.7109375" style="348" customWidth="1"/>
    <col min="514" max="514" width="14.140625" style="348" customWidth="1"/>
    <col min="515" max="515" width="10.28515625" style="348" customWidth="1"/>
    <col min="516" max="516" width="9.140625" style="348"/>
    <col min="517" max="517" width="11" style="348" customWidth="1"/>
    <col min="518" max="518" width="12.42578125" style="348" customWidth="1"/>
    <col min="519" max="519" width="20.28515625" style="348" customWidth="1"/>
    <col min="520" max="768" width="9.140625" style="348"/>
    <col min="769" max="769" width="39.7109375" style="348" customWidth="1"/>
    <col min="770" max="770" width="14.140625" style="348" customWidth="1"/>
    <col min="771" max="771" width="10.28515625" style="348" customWidth="1"/>
    <col min="772" max="772" width="9.140625" style="348"/>
    <col min="773" max="773" width="11" style="348" customWidth="1"/>
    <col min="774" max="774" width="12.42578125" style="348" customWidth="1"/>
    <col min="775" max="775" width="20.28515625" style="348" customWidth="1"/>
    <col min="776" max="1024" width="9.140625" style="348"/>
    <col min="1025" max="1025" width="39.7109375" style="348" customWidth="1"/>
    <col min="1026" max="1026" width="14.140625" style="348" customWidth="1"/>
    <col min="1027" max="1027" width="10.28515625" style="348" customWidth="1"/>
    <col min="1028" max="1028" width="9.140625" style="348"/>
    <col min="1029" max="1029" width="11" style="348" customWidth="1"/>
    <col min="1030" max="1030" width="12.42578125" style="348" customWidth="1"/>
    <col min="1031" max="1031" width="20.28515625" style="348" customWidth="1"/>
    <col min="1032" max="1280" width="9.140625" style="348"/>
    <col min="1281" max="1281" width="39.7109375" style="348" customWidth="1"/>
    <col min="1282" max="1282" width="14.140625" style="348" customWidth="1"/>
    <col min="1283" max="1283" width="10.28515625" style="348" customWidth="1"/>
    <col min="1284" max="1284" width="9.140625" style="348"/>
    <col min="1285" max="1285" width="11" style="348" customWidth="1"/>
    <col min="1286" max="1286" width="12.42578125" style="348" customWidth="1"/>
    <col min="1287" max="1287" width="20.28515625" style="348" customWidth="1"/>
    <col min="1288" max="1536" width="9.140625" style="348"/>
    <col min="1537" max="1537" width="39.7109375" style="348" customWidth="1"/>
    <col min="1538" max="1538" width="14.140625" style="348" customWidth="1"/>
    <col min="1539" max="1539" width="10.28515625" style="348" customWidth="1"/>
    <col min="1540" max="1540" width="9.140625" style="348"/>
    <col min="1541" max="1541" width="11" style="348" customWidth="1"/>
    <col min="1542" max="1542" width="12.42578125" style="348" customWidth="1"/>
    <col min="1543" max="1543" width="20.28515625" style="348" customWidth="1"/>
    <col min="1544" max="1792" width="9.140625" style="348"/>
    <col min="1793" max="1793" width="39.7109375" style="348" customWidth="1"/>
    <col min="1794" max="1794" width="14.140625" style="348" customWidth="1"/>
    <col min="1795" max="1795" width="10.28515625" style="348" customWidth="1"/>
    <col min="1796" max="1796" width="9.140625" style="348"/>
    <col min="1797" max="1797" width="11" style="348" customWidth="1"/>
    <col min="1798" max="1798" width="12.42578125" style="348" customWidth="1"/>
    <col min="1799" max="1799" width="20.28515625" style="348" customWidth="1"/>
    <col min="1800" max="2048" width="9.140625" style="348"/>
    <col min="2049" max="2049" width="39.7109375" style="348" customWidth="1"/>
    <col min="2050" max="2050" width="14.140625" style="348" customWidth="1"/>
    <col min="2051" max="2051" width="10.28515625" style="348" customWidth="1"/>
    <col min="2052" max="2052" width="9.140625" style="348"/>
    <col min="2053" max="2053" width="11" style="348" customWidth="1"/>
    <col min="2054" max="2054" width="12.42578125" style="348" customWidth="1"/>
    <col min="2055" max="2055" width="20.28515625" style="348" customWidth="1"/>
    <col min="2056" max="2304" width="9.140625" style="348"/>
    <col min="2305" max="2305" width="39.7109375" style="348" customWidth="1"/>
    <col min="2306" max="2306" width="14.140625" style="348" customWidth="1"/>
    <col min="2307" max="2307" width="10.28515625" style="348" customWidth="1"/>
    <col min="2308" max="2308" width="9.140625" style="348"/>
    <col min="2309" max="2309" width="11" style="348" customWidth="1"/>
    <col min="2310" max="2310" width="12.42578125" style="348" customWidth="1"/>
    <col min="2311" max="2311" width="20.28515625" style="348" customWidth="1"/>
    <col min="2312" max="2560" width="9.140625" style="348"/>
    <col min="2561" max="2561" width="39.7109375" style="348" customWidth="1"/>
    <col min="2562" max="2562" width="14.140625" style="348" customWidth="1"/>
    <col min="2563" max="2563" width="10.28515625" style="348" customWidth="1"/>
    <col min="2564" max="2564" width="9.140625" style="348"/>
    <col min="2565" max="2565" width="11" style="348" customWidth="1"/>
    <col min="2566" max="2566" width="12.42578125" style="348" customWidth="1"/>
    <col min="2567" max="2567" width="20.28515625" style="348" customWidth="1"/>
    <col min="2568" max="2816" width="9.140625" style="348"/>
    <col min="2817" max="2817" width="39.7109375" style="348" customWidth="1"/>
    <col min="2818" max="2818" width="14.140625" style="348" customWidth="1"/>
    <col min="2819" max="2819" width="10.28515625" style="348" customWidth="1"/>
    <col min="2820" max="2820" width="9.140625" style="348"/>
    <col min="2821" max="2821" width="11" style="348" customWidth="1"/>
    <col min="2822" max="2822" width="12.42578125" style="348" customWidth="1"/>
    <col min="2823" max="2823" width="20.28515625" style="348" customWidth="1"/>
    <col min="2824" max="3072" width="9.140625" style="348"/>
    <col min="3073" max="3073" width="39.7109375" style="348" customWidth="1"/>
    <col min="3074" max="3074" width="14.140625" style="348" customWidth="1"/>
    <col min="3075" max="3075" width="10.28515625" style="348" customWidth="1"/>
    <col min="3076" max="3076" width="9.140625" style="348"/>
    <col min="3077" max="3077" width="11" style="348" customWidth="1"/>
    <col min="3078" max="3078" width="12.42578125" style="348" customWidth="1"/>
    <col min="3079" max="3079" width="20.28515625" style="348" customWidth="1"/>
    <col min="3080" max="3328" width="9.140625" style="348"/>
    <col min="3329" max="3329" width="39.7109375" style="348" customWidth="1"/>
    <col min="3330" max="3330" width="14.140625" style="348" customWidth="1"/>
    <col min="3331" max="3331" width="10.28515625" style="348" customWidth="1"/>
    <col min="3332" max="3332" width="9.140625" style="348"/>
    <col min="3333" max="3333" width="11" style="348" customWidth="1"/>
    <col min="3334" max="3334" width="12.42578125" style="348" customWidth="1"/>
    <col min="3335" max="3335" width="20.28515625" style="348" customWidth="1"/>
    <col min="3336" max="3584" width="9.140625" style="348"/>
    <col min="3585" max="3585" width="39.7109375" style="348" customWidth="1"/>
    <col min="3586" max="3586" width="14.140625" style="348" customWidth="1"/>
    <col min="3587" max="3587" width="10.28515625" style="348" customWidth="1"/>
    <col min="3588" max="3588" width="9.140625" style="348"/>
    <col min="3589" max="3589" width="11" style="348" customWidth="1"/>
    <col min="3590" max="3590" width="12.42578125" style="348" customWidth="1"/>
    <col min="3591" max="3591" width="20.28515625" style="348" customWidth="1"/>
    <col min="3592" max="3840" width="9.140625" style="348"/>
    <col min="3841" max="3841" width="39.7109375" style="348" customWidth="1"/>
    <col min="3842" max="3842" width="14.140625" style="348" customWidth="1"/>
    <col min="3843" max="3843" width="10.28515625" style="348" customWidth="1"/>
    <col min="3844" max="3844" width="9.140625" style="348"/>
    <col min="3845" max="3845" width="11" style="348" customWidth="1"/>
    <col min="3846" max="3846" width="12.42578125" style="348" customWidth="1"/>
    <col min="3847" max="3847" width="20.28515625" style="348" customWidth="1"/>
    <col min="3848" max="4096" width="9.140625" style="348"/>
    <col min="4097" max="4097" width="39.7109375" style="348" customWidth="1"/>
    <col min="4098" max="4098" width="14.140625" style="348" customWidth="1"/>
    <col min="4099" max="4099" width="10.28515625" style="348" customWidth="1"/>
    <col min="4100" max="4100" width="9.140625" style="348"/>
    <col min="4101" max="4101" width="11" style="348" customWidth="1"/>
    <col min="4102" max="4102" width="12.42578125" style="348" customWidth="1"/>
    <col min="4103" max="4103" width="20.28515625" style="348" customWidth="1"/>
    <col min="4104" max="4352" width="9.140625" style="348"/>
    <col min="4353" max="4353" width="39.7109375" style="348" customWidth="1"/>
    <col min="4354" max="4354" width="14.140625" style="348" customWidth="1"/>
    <col min="4355" max="4355" width="10.28515625" style="348" customWidth="1"/>
    <col min="4356" max="4356" width="9.140625" style="348"/>
    <col min="4357" max="4357" width="11" style="348" customWidth="1"/>
    <col min="4358" max="4358" width="12.42578125" style="348" customWidth="1"/>
    <col min="4359" max="4359" width="20.28515625" style="348" customWidth="1"/>
    <col min="4360" max="4608" width="9.140625" style="348"/>
    <col min="4609" max="4609" width="39.7109375" style="348" customWidth="1"/>
    <col min="4610" max="4610" width="14.140625" style="348" customWidth="1"/>
    <col min="4611" max="4611" width="10.28515625" style="348" customWidth="1"/>
    <col min="4612" max="4612" width="9.140625" style="348"/>
    <col min="4613" max="4613" width="11" style="348" customWidth="1"/>
    <col min="4614" max="4614" width="12.42578125" style="348" customWidth="1"/>
    <col min="4615" max="4615" width="20.28515625" style="348" customWidth="1"/>
    <col min="4616" max="4864" width="9.140625" style="348"/>
    <col min="4865" max="4865" width="39.7109375" style="348" customWidth="1"/>
    <col min="4866" max="4866" width="14.140625" style="348" customWidth="1"/>
    <col min="4867" max="4867" width="10.28515625" style="348" customWidth="1"/>
    <col min="4868" max="4868" width="9.140625" style="348"/>
    <col min="4869" max="4869" width="11" style="348" customWidth="1"/>
    <col min="4870" max="4870" width="12.42578125" style="348" customWidth="1"/>
    <col min="4871" max="4871" width="20.28515625" style="348" customWidth="1"/>
    <col min="4872" max="5120" width="9.140625" style="348"/>
    <col min="5121" max="5121" width="39.7109375" style="348" customWidth="1"/>
    <col min="5122" max="5122" width="14.140625" style="348" customWidth="1"/>
    <col min="5123" max="5123" width="10.28515625" style="348" customWidth="1"/>
    <col min="5124" max="5124" width="9.140625" style="348"/>
    <col min="5125" max="5125" width="11" style="348" customWidth="1"/>
    <col min="5126" max="5126" width="12.42578125" style="348" customWidth="1"/>
    <col min="5127" max="5127" width="20.28515625" style="348" customWidth="1"/>
    <col min="5128" max="5376" width="9.140625" style="348"/>
    <col min="5377" max="5377" width="39.7109375" style="348" customWidth="1"/>
    <col min="5378" max="5378" width="14.140625" style="348" customWidth="1"/>
    <col min="5379" max="5379" width="10.28515625" style="348" customWidth="1"/>
    <col min="5380" max="5380" width="9.140625" style="348"/>
    <col min="5381" max="5381" width="11" style="348" customWidth="1"/>
    <col min="5382" max="5382" width="12.42578125" style="348" customWidth="1"/>
    <col min="5383" max="5383" width="20.28515625" style="348" customWidth="1"/>
    <col min="5384" max="5632" width="9.140625" style="348"/>
    <col min="5633" max="5633" width="39.7109375" style="348" customWidth="1"/>
    <col min="5634" max="5634" width="14.140625" style="348" customWidth="1"/>
    <col min="5635" max="5635" width="10.28515625" style="348" customWidth="1"/>
    <col min="5636" max="5636" width="9.140625" style="348"/>
    <col min="5637" max="5637" width="11" style="348" customWidth="1"/>
    <col min="5638" max="5638" width="12.42578125" style="348" customWidth="1"/>
    <col min="5639" max="5639" width="20.28515625" style="348" customWidth="1"/>
    <col min="5640" max="5888" width="9.140625" style="348"/>
    <col min="5889" max="5889" width="39.7109375" style="348" customWidth="1"/>
    <col min="5890" max="5890" width="14.140625" style="348" customWidth="1"/>
    <col min="5891" max="5891" width="10.28515625" style="348" customWidth="1"/>
    <col min="5892" max="5892" width="9.140625" style="348"/>
    <col min="5893" max="5893" width="11" style="348" customWidth="1"/>
    <col min="5894" max="5894" width="12.42578125" style="348" customWidth="1"/>
    <col min="5895" max="5895" width="20.28515625" style="348" customWidth="1"/>
    <col min="5896" max="6144" width="9.140625" style="348"/>
    <col min="6145" max="6145" width="39.7109375" style="348" customWidth="1"/>
    <col min="6146" max="6146" width="14.140625" style="348" customWidth="1"/>
    <col min="6147" max="6147" width="10.28515625" style="348" customWidth="1"/>
    <col min="6148" max="6148" width="9.140625" style="348"/>
    <col min="6149" max="6149" width="11" style="348" customWidth="1"/>
    <col min="6150" max="6150" width="12.42578125" style="348" customWidth="1"/>
    <col min="6151" max="6151" width="20.28515625" style="348" customWidth="1"/>
    <col min="6152" max="6400" width="9.140625" style="348"/>
    <col min="6401" max="6401" width="39.7109375" style="348" customWidth="1"/>
    <col min="6402" max="6402" width="14.140625" style="348" customWidth="1"/>
    <col min="6403" max="6403" width="10.28515625" style="348" customWidth="1"/>
    <col min="6404" max="6404" width="9.140625" style="348"/>
    <col min="6405" max="6405" width="11" style="348" customWidth="1"/>
    <col min="6406" max="6406" width="12.42578125" style="348" customWidth="1"/>
    <col min="6407" max="6407" width="20.28515625" style="348" customWidth="1"/>
    <col min="6408" max="6656" width="9.140625" style="348"/>
    <col min="6657" max="6657" width="39.7109375" style="348" customWidth="1"/>
    <col min="6658" max="6658" width="14.140625" style="348" customWidth="1"/>
    <col min="6659" max="6659" width="10.28515625" style="348" customWidth="1"/>
    <col min="6660" max="6660" width="9.140625" style="348"/>
    <col min="6661" max="6661" width="11" style="348" customWidth="1"/>
    <col min="6662" max="6662" width="12.42578125" style="348" customWidth="1"/>
    <col min="6663" max="6663" width="20.28515625" style="348" customWidth="1"/>
    <col min="6664" max="6912" width="9.140625" style="348"/>
    <col min="6913" max="6913" width="39.7109375" style="348" customWidth="1"/>
    <col min="6914" max="6914" width="14.140625" style="348" customWidth="1"/>
    <col min="6915" max="6915" width="10.28515625" style="348" customWidth="1"/>
    <col min="6916" max="6916" width="9.140625" style="348"/>
    <col min="6917" max="6917" width="11" style="348" customWidth="1"/>
    <col min="6918" max="6918" width="12.42578125" style="348" customWidth="1"/>
    <col min="6919" max="6919" width="20.28515625" style="348" customWidth="1"/>
    <col min="6920" max="7168" width="9.140625" style="348"/>
    <col min="7169" max="7169" width="39.7109375" style="348" customWidth="1"/>
    <col min="7170" max="7170" width="14.140625" style="348" customWidth="1"/>
    <col min="7171" max="7171" width="10.28515625" style="348" customWidth="1"/>
    <col min="7172" max="7172" width="9.140625" style="348"/>
    <col min="7173" max="7173" width="11" style="348" customWidth="1"/>
    <col min="7174" max="7174" width="12.42578125" style="348" customWidth="1"/>
    <col min="7175" max="7175" width="20.28515625" style="348" customWidth="1"/>
    <col min="7176" max="7424" width="9.140625" style="348"/>
    <col min="7425" max="7425" width="39.7109375" style="348" customWidth="1"/>
    <col min="7426" max="7426" width="14.140625" style="348" customWidth="1"/>
    <col min="7427" max="7427" width="10.28515625" style="348" customWidth="1"/>
    <col min="7428" max="7428" width="9.140625" style="348"/>
    <col min="7429" max="7429" width="11" style="348" customWidth="1"/>
    <col min="7430" max="7430" width="12.42578125" style="348" customWidth="1"/>
    <col min="7431" max="7431" width="20.28515625" style="348" customWidth="1"/>
    <col min="7432" max="7680" width="9.140625" style="348"/>
    <col min="7681" max="7681" width="39.7109375" style="348" customWidth="1"/>
    <col min="7682" max="7682" width="14.140625" style="348" customWidth="1"/>
    <col min="7683" max="7683" width="10.28515625" style="348" customWidth="1"/>
    <col min="7684" max="7684" width="9.140625" style="348"/>
    <col min="7685" max="7685" width="11" style="348" customWidth="1"/>
    <col min="7686" max="7686" width="12.42578125" style="348" customWidth="1"/>
    <col min="7687" max="7687" width="20.28515625" style="348" customWidth="1"/>
    <col min="7688" max="7936" width="9.140625" style="348"/>
    <col min="7937" max="7937" width="39.7109375" style="348" customWidth="1"/>
    <col min="7938" max="7938" width="14.140625" style="348" customWidth="1"/>
    <col min="7939" max="7939" width="10.28515625" style="348" customWidth="1"/>
    <col min="7940" max="7940" width="9.140625" style="348"/>
    <col min="7941" max="7941" width="11" style="348" customWidth="1"/>
    <col min="7942" max="7942" width="12.42578125" style="348" customWidth="1"/>
    <col min="7943" max="7943" width="20.28515625" style="348" customWidth="1"/>
    <col min="7944" max="8192" width="9.140625" style="348"/>
    <col min="8193" max="8193" width="39.7109375" style="348" customWidth="1"/>
    <col min="8194" max="8194" width="14.140625" style="348" customWidth="1"/>
    <col min="8195" max="8195" width="10.28515625" style="348" customWidth="1"/>
    <col min="8196" max="8196" width="9.140625" style="348"/>
    <col min="8197" max="8197" width="11" style="348" customWidth="1"/>
    <col min="8198" max="8198" width="12.42578125" style="348" customWidth="1"/>
    <col min="8199" max="8199" width="20.28515625" style="348" customWidth="1"/>
    <col min="8200" max="8448" width="9.140625" style="348"/>
    <col min="8449" max="8449" width="39.7109375" style="348" customWidth="1"/>
    <col min="8450" max="8450" width="14.140625" style="348" customWidth="1"/>
    <col min="8451" max="8451" width="10.28515625" style="348" customWidth="1"/>
    <col min="8452" max="8452" width="9.140625" style="348"/>
    <col min="8453" max="8453" width="11" style="348" customWidth="1"/>
    <col min="8454" max="8454" width="12.42578125" style="348" customWidth="1"/>
    <col min="8455" max="8455" width="20.28515625" style="348" customWidth="1"/>
    <col min="8456" max="8704" width="9.140625" style="348"/>
    <col min="8705" max="8705" width="39.7109375" style="348" customWidth="1"/>
    <col min="8706" max="8706" width="14.140625" style="348" customWidth="1"/>
    <col min="8707" max="8707" width="10.28515625" style="348" customWidth="1"/>
    <col min="8708" max="8708" width="9.140625" style="348"/>
    <col min="8709" max="8709" width="11" style="348" customWidth="1"/>
    <col min="8710" max="8710" width="12.42578125" style="348" customWidth="1"/>
    <col min="8711" max="8711" width="20.28515625" style="348" customWidth="1"/>
    <col min="8712" max="8960" width="9.140625" style="348"/>
    <col min="8961" max="8961" width="39.7109375" style="348" customWidth="1"/>
    <col min="8962" max="8962" width="14.140625" style="348" customWidth="1"/>
    <col min="8963" max="8963" width="10.28515625" style="348" customWidth="1"/>
    <col min="8964" max="8964" width="9.140625" style="348"/>
    <col min="8965" max="8965" width="11" style="348" customWidth="1"/>
    <col min="8966" max="8966" width="12.42578125" style="348" customWidth="1"/>
    <col min="8967" max="8967" width="20.28515625" style="348" customWidth="1"/>
    <col min="8968" max="9216" width="9.140625" style="348"/>
    <col min="9217" max="9217" width="39.7109375" style="348" customWidth="1"/>
    <col min="9218" max="9218" width="14.140625" style="348" customWidth="1"/>
    <col min="9219" max="9219" width="10.28515625" style="348" customWidth="1"/>
    <col min="9220" max="9220" width="9.140625" style="348"/>
    <col min="9221" max="9221" width="11" style="348" customWidth="1"/>
    <col min="9222" max="9222" width="12.42578125" style="348" customWidth="1"/>
    <col min="9223" max="9223" width="20.28515625" style="348" customWidth="1"/>
    <col min="9224" max="9472" width="9.140625" style="348"/>
    <col min="9473" max="9473" width="39.7109375" style="348" customWidth="1"/>
    <col min="9474" max="9474" width="14.140625" style="348" customWidth="1"/>
    <col min="9475" max="9475" width="10.28515625" style="348" customWidth="1"/>
    <col min="9476" max="9476" width="9.140625" style="348"/>
    <col min="9477" max="9477" width="11" style="348" customWidth="1"/>
    <col min="9478" max="9478" width="12.42578125" style="348" customWidth="1"/>
    <col min="9479" max="9479" width="20.28515625" style="348" customWidth="1"/>
    <col min="9480" max="9728" width="9.140625" style="348"/>
    <col min="9729" max="9729" width="39.7109375" style="348" customWidth="1"/>
    <col min="9730" max="9730" width="14.140625" style="348" customWidth="1"/>
    <col min="9731" max="9731" width="10.28515625" style="348" customWidth="1"/>
    <col min="9732" max="9732" width="9.140625" style="348"/>
    <col min="9733" max="9733" width="11" style="348" customWidth="1"/>
    <col min="9734" max="9734" width="12.42578125" style="348" customWidth="1"/>
    <col min="9735" max="9735" width="20.28515625" style="348" customWidth="1"/>
    <col min="9736" max="9984" width="9.140625" style="348"/>
    <col min="9985" max="9985" width="39.7109375" style="348" customWidth="1"/>
    <col min="9986" max="9986" width="14.140625" style="348" customWidth="1"/>
    <col min="9987" max="9987" width="10.28515625" style="348" customWidth="1"/>
    <col min="9988" max="9988" width="9.140625" style="348"/>
    <col min="9989" max="9989" width="11" style="348" customWidth="1"/>
    <col min="9990" max="9990" width="12.42578125" style="348" customWidth="1"/>
    <col min="9991" max="9991" width="20.28515625" style="348" customWidth="1"/>
    <col min="9992" max="10240" width="9.140625" style="348"/>
    <col min="10241" max="10241" width="39.7109375" style="348" customWidth="1"/>
    <col min="10242" max="10242" width="14.140625" style="348" customWidth="1"/>
    <col min="10243" max="10243" width="10.28515625" style="348" customWidth="1"/>
    <col min="10244" max="10244" width="9.140625" style="348"/>
    <col min="10245" max="10245" width="11" style="348" customWidth="1"/>
    <col min="10246" max="10246" width="12.42578125" style="348" customWidth="1"/>
    <col min="10247" max="10247" width="20.28515625" style="348" customWidth="1"/>
    <col min="10248" max="10496" width="9.140625" style="348"/>
    <col min="10497" max="10497" width="39.7109375" style="348" customWidth="1"/>
    <col min="10498" max="10498" width="14.140625" style="348" customWidth="1"/>
    <col min="10499" max="10499" width="10.28515625" style="348" customWidth="1"/>
    <col min="10500" max="10500" width="9.140625" style="348"/>
    <col min="10501" max="10501" width="11" style="348" customWidth="1"/>
    <col min="10502" max="10502" width="12.42578125" style="348" customWidth="1"/>
    <col min="10503" max="10503" width="20.28515625" style="348" customWidth="1"/>
    <col min="10504" max="10752" width="9.140625" style="348"/>
    <col min="10753" max="10753" width="39.7109375" style="348" customWidth="1"/>
    <col min="10754" max="10754" width="14.140625" style="348" customWidth="1"/>
    <col min="10755" max="10755" width="10.28515625" style="348" customWidth="1"/>
    <col min="10756" max="10756" width="9.140625" style="348"/>
    <col min="10757" max="10757" width="11" style="348" customWidth="1"/>
    <col min="10758" max="10758" width="12.42578125" style="348" customWidth="1"/>
    <col min="10759" max="10759" width="20.28515625" style="348" customWidth="1"/>
    <col min="10760" max="11008" width="9.140625" style="348"/>
    <col min="11009" max="11009" width="39.7109375" style="348" customWidth="1"/>
    <col min="11010" max="11010" width="14.140625" style="348" customWidth="1"/>
    <col min="11011" max="11011" width="10.28515625" style="348" customWidth="1"/>
    <col min="11012" max="11012" width="9.140625" style="348"/>
    <col min="11013" max="11013" width="11" style="348" customWidth="1"/>
    <col min="11014" max="11014" width="12.42578125" style="348" customWidth="1"/>
    <col min="11015" max="11015" width="20.28515625" style="348" customWidth="1"/>
    <col min="11016" max="11264" width="9.140625" style="348"/>
    <col min="11265" max="11265" width="39.7109375" style="348" customWidth="1"/>
    <col min="11266" max="11266" width="14.140625" style="348" customWidth="1"/>
    <col min="11267" max="11267" width="10.28515625" style="348" customWidth="1"/>
    <col min="11268" max="11268" width="9.140625" style="348"/>
    <col min="11269" max="11269" width="11" style="348" customWidth="1"/>
    <col min="11270" max="11270" width="12.42578125" style="348" customWidth="1"/>
    <col min="11271" max="11271" width="20.28515625" style="348" customWidth="1"/>
    <col min="11272" max="11520" width="9.140625" style="348"/>
    <col min="11521" max="11521" width="39.7109375" style="348" customWidth="1"/>
    <col min="11522" max="11522" width="14.140625" style="348" customWidth="1"/>
    <col min="11523" max="11523" width="10.28515625" style="348" customWidth="1"/>
    <col min="11524" max="11524" width="9.140625" style="348"/>
    <col min="11525" max="11525" width="11" style="348" customWidth="1"/>
    <col min="11526" max="11526" width="12.42578125" style="348" customWidth="1"/>
    <col min="11527" max="11527" width="20.28515625" style="348" customWidth="1"/>
    <col min="11528" max="11776" width="9.140625" style="348"/>
    <col min="11777" max="11777" width="39.7109375" style="348" customWidth="1"/>
    <col min="11778" max="11778" width="14.140625" style="348" customWidth="1"/>
    <col min="11779" max="11779" width="10.28515625" style="348" customWidth="1"/>
    <col min="11780" max="11780" width="9.140625" style="348"/>
    <col min="11781" max="11781" width="11" style="348" customWidth="1"/>
    <col min="11782" max="11782" width="12.42578125" style="348" customWidth="1"/>
    <col min="11783" max="11783" width="20.28515625" style="348" customWidth="1"/>
    <col min="11784" max="12032" width="9.140625" style="348"/>
    <col min="12033" max="12033" width="39.7109375" style="348" customWidth="1"/>
    <col min="12034" max="12034" width="14.140625" style="348" customWidth="1"/>
    <col min="12035" max="12035" width="10.28515625" style="348" customWidth="1"/>
    <col min="12036" max="12036" width="9.140625" style="348"/>
    <col min="12037" max="12037" width="11" style="348" customWidth="1"/>
    <col min="12038" max="12038" width="12.42578125" style="348" customWidth="1"/>
    <col min="12039" max="12039" width="20.28515625" style="348" customWidth="1"/>
    <col min="12040" max="12288" width="9.140625" style="348"/>
    <col min="12289" max="12289" width="39.7109375" style="348" customWidth="1"/>
    <col min="12290" max="12290" width="14.140625" style="348" customWidth="1"/>
    <col min="12291" max="12291" width="10.28515625" style="348" customWidth="1"/>
    <col min="12292" max="12292" width="9.140625" style="348"/>
    <col min="12293" max="12293" width="11" style="348" customWidth="1"/>
    <col min="12294" max="12294" width="12.42578125" style="348" customWidth="1"/>
    <col min="12295" max="12295" width="20.28515625" style="348" customWidth="1"/>
    <col min="12296" max="12544" width="9.140625" style="348"/>
    <col min="12545" max="12545" width="39.7109375" style="348" customWidth="1"/>
    <col min="12546" max="12546" width="14.140625" style="348" customWidth="1"/>
    <col min="12547" max="12547" width="10.28515625" style="348" customWidth="1"/>
    <col min="12548" max="12548" width="9.140625" style="348"/>
    <col min="12549" max="12549" width="11" style="348" customWidth="1"/>
    <col min="12550" max="12550" width="12.42578125" style="348" customWidth="1"/>
    <col min="12551" max="12551" width="20.28515625" style="348" customWidth="1"/>
    <col min="12552" max="12800" width="9.140625" style="348"/>
    <col min="12801" max="12801" width="39.7109375" style="348" customWidth="1"/>
    <col min="12802" max="12802" width="14.140625" style="348" customWidth="1"/>
    <col min="12803" max="12803" width="10.28515625" style="348" customWidth="1"/>
    <col min="12804" max="12804" width="9.140625" style="348"/>
    <col min="12805" max="12805" width="11" style="348" customWidth="1"/>
    <col min="12806" max="12806" width="12.42578125" style="348" customWidth="1"/>
    <col min="12807" max="12807" width="20.28515625" style="348" customWidth="1"/>
    <col min="12808" max="13056" width="9.140625" style="348"/>
    <col min="13057" max="13057" width="39.7109375" style="348" customWidth="1"/>
    <col min="13058" max="13058" width="14.140625" style="348" customWidth="1"/>
    <col min="13059" max="13059" width="10.28515625" style="348" customWidth="1"/>
    <col min="13060" max="13060" width="9.140625" style="348"/>
    <col min="13061" max="13061" width="11" style="348" customWidth="1"/>
    <col min="13062" max="13062" width="12.42578125" style="348" customWidth="1"/>
    <col min="13063" max="13063" width="20.28515625" style="348" customWidth="1"/>
    <col min="13064" max="13312" width="9.140625" style="348"/>
    <col min="13313" max="13313" width="39.7109375" style="348" customWidth="1"/>
    <col min="13314" max="13314" width="14.140625" style="348" customWidth="1"/>
    <col min="13315" max="13315" width="10.28515625" style="348" customWidth="1"/>
    <col min="13316" max="13316" width="9.140625" style="348"/>
    <col min="13317" max="13317" width="11" style="348" customWidth="1"/>
    <col min="13318" max="13318" width="12.42578125" style="348" customWidth="1"/>
    <col min="13319" max="13319" width="20.28515625" style="348" customWidth="1"/>
    <col min="13320" max="13568" width="9.140625" style="348"/>
    <col min="13569" max="13569" width="39.7109375" style="348" customWidth="1"/>
    <col min="13570" max="13570" width="14.140625" style="348" customWidth="1"/>
    <col min="13571" max="13571" width="10.28515625" style="348" customWidth="1"/>
    <col min="13572" max="13572" width="9.140625" style="348"/>
    <col min="13573" max="13573" width="11" style="348" customWidth="1"/>
    <col min="13574" max="13574" width="12.42578125" style="348" customWidth="1"/>
    <col min="13575" max="13575" width="20.28515625" style="348" customWidth="1"/>
    <col min="13576" max="13824" width="9.140625" style="348"/>
    <col min="13825" max="13825" width="39.7109375" style="348" customWidth="1"/>
    <col min="13826" max="13826" width="14.140625" style="348" customWidth="1"/>
    <col min="13827" max="13827" width="10.28515625" style="348" customWidth="1"/>
    <col min="13828" max="13828" width="9.140625" style="348"/>
    <col min="13829" max="13829" width="11" style="348" customWidth="1"/>
    <col min="13830" max="13830" width="12.42578125" style="348" customWidth="1"/>
    <col min="13831" max="13831" width="20.28515625" style="348" customWidth="1"/>
    <col min="13832" max="14080" width="9.140625" style="348"/>
    <col min="14081" max="14081" width="39.7109375" style="348" customWidth="1"/>
    <col min="14082" max="14082" width="14.140625" style="348" customWidth="1"/>
    <col min="14083" max="14083" width="10.28515625" style="348" customWidth="1"/>
    <col min="14084" max="14084" width="9.140625" style="348"/>
    <col min="14085" max="14085" width="11" style="348" customWidth="1"/>
    <col min="14086" max="14086" width="12.42578125" style="348" customWidth="1"/>
    <col min="14087" max="14087" width="20.28515625" style="348" customWidth="1"/>
    <col min="14088" max="14336" width="9.140625" style="348"/>
    <col min="14337" max="14337" width="39.7109375" style="348" customWidth="1"/>
    <col min="14338" max="14338" width="14.140625" style="348" customWidth="1"/>
    <col min="14339" max="14339" width="10.28515625" style="348" customWidth="1"/>
    <col min="14340" max="14340" width="9.140625" style="348"/>
    <col min="14341" max="14341" width="11" style="348" customWidth="1"/>
    <col min="14342" max="14342" width="12.42578125" style="348" customWidth="1"/>
    <col min="14343" max="14343" width="20.28515625" style="348" customWidth="1"/>
    <col min="14344" max="14592" width="9.140625" style="348"/>
    <col min="14593" max="14593" width="39.7109375" style="348" customWidth="1"/>
    <col min="14594" max="14594" width="14.140625" style="348" customWidth="1"/>
    <col min="14595" max="14595" width="10.28515625" style="348" customWidth="1"/>
    <col min="14596" max="14596" width="9.140625" style="348"/>
    <col min="14597" max="14597" width="11" style="348" customWidth="1"/>
    <col min="14598" max="14598" width="12.42578125" style="348" customWidth="1"/>
    <col min="14599" max="14599" width="20.28515625" style="348" customWidth="1"/>
    <col min="14600" max="14848" width="9.140625" style="348"/>
    <col min="14849" max="14849" width="39.7109375" style="348" customWidth="1"/>
    <col min="14850" max="14850" width="14.140625" style="348" customWidth="1"/>
    <col min="14851" max="14851" width="10.28515625" style="348" customWidth="1"/>
    <col min="14852" max="14852" width="9.140625" style="348"/>
    <col min="14853" max="14853" width="11" style="348" customWidth="1"/>
    <col min="14854" max="14854" width="12.42578125" style="348" customWidth="1"/>
    <col min="14855" max="14855" width="20.28515625" style="348" customWidth="1"/>
    <col min="14856" max="15104" width="9.140625" style="348"/>
    <col min="15105" max="15105" width="39.7109375" style="348" customWidth="1"/>
    <col min="15106" max="15106" width="14.140625" style="348" customWidth="1"/>
    <col min="15107" max="15107" width="10.28515625" style="348" customWidth="1"/>
    <col min="15108" max="15108" width="9.140625" style="348"/>
    <col min="15109" max="15109" width="11" style="348" customWidth="1"/>
    <col min="15110" max="15110" width="12.42578125" style="348" customWidth="1"/>
    <col min="15111" max="15111" width="20.28515625" style="348" customWidth="1"/>
    <col min="15112" max="15360" width="9.140625" style="348"/>
    <col min="15361" max="15361" width="39.7109375" style="348" customWidth="1"/>
    <col min="15362" max="15362" width="14.140625" style="348" customWidth="1"/>
    <col min="15363" max="15363" width="10.28515625" style="348" customWidth="1"/>
    <col min="15364" max="15364" width="9.140625" style="348"/>
    <col min="15365" max="15365" width="11" style="348" customWidth="1"/>
    <col min="15366" max="15366" width="12.42578125" style="348" customWidth="1"/>
    <col min="15367" max="15367" width="20.28515625" style="348" customWidth="1"/>
    <col min="15368" max="15616" width="9.140625" style="348"/>
    <col min="15617" max="15617" width="39.7109375" style="348" customWidth="1"/>
    <col min="15618" max="15618" width="14.140625" style="348" customWidth="1"/>
    <col min="15619" max="15619" width="10.28515625" style="348" customWidth="1"/>
    <col min="15620" max="15620" width="9.140625" style="348"/>
    <col min="15621" max="15621" width="11" style="348" customWidth="1"/>
    <col min="15622" max="15622" width="12.42578125" style="348" customWidth="1"/>
    <col min="15623" max="15623" width="20.28515625" style="348" customWidth="1"/>
    <col min="15624" max="15872" width="9.140625" style="348"/>
    <col min="15873" max="15873" width="39.7109375" style="348" customWidth="1"/>
    <col min="15874" max="15874" width="14.140625" style="348" customWidth="1"/>
    <col min="15875" max="15875" width="10.28515625" style="348" customWidth="1"/>
    <col min="15876" max="15876" width="9.140625" style="348"/>
    <col min="15877" max="15877" width="11" style="348" customWidth="1"/>
    <col min="15878" max="15878" width="12.42578125" style="348" customWidth="1"/>
    <col min="15879" max="15879" width="20.28515625" style="348" customWidth="1"/>
    <col min="15880" max="16128" width="9.140625" style="348"/>
    <col min="16129" max="16129" width="39.7109375" style="348" customWidth="1"/>
    <col min="16130" max="16130" width="14.140625" style="348" customWidth="1"/>
    <col min="16131" max="16131" width="10.28515625" style="348" customWidth="1"/>
    <col min="16132" max="16132" width="9.140625" style="348"/>
    <col min="16133" max="16133" width="11" style="348" customWidth="1"/>
    <col min="16134" max="16134" width="12.42578125" style="348" customWidth="1"/>
    <col min="16135" max="16135" width="20.28515625" style="348" customWidth="1"/>
    <col min="16136" max="16384" width="9.140625" style="348"/>
  </cols>
  <sheetData>
    <row r="1" spans="1:13">
      <c r="E1" s="707" t="s">
        <v>360</v>
      </c>
      <c r="F1" s="707"/>
    </row>
    <row r="2" spans="1:13" ht="14.25" thickBot="1">
      <c r="A2" s="708" t="s">
        <v>361</v>
      </c>
      <c r="B2" s="709"/>
      <c r="C2" s="709"/>
      <c r="D2" s="709"/>
      <c r="E2" s="709"/>
      <c r="F2" s="709"/>
    </row>
    <row r="3" spans="1:13" ht="14.25" thickBot="1">
      <c r="A3" s="710" t="s">
        <v>242</v>
      </c>
      <c r="B3" s="711"/>
      <c r="C3" s="711"/>
      <c r="D3" s="712" t="s">
        <v>362</v>
      </c>
      <c r="E3" s="713"/>
      <c r="F3" s="714"/>
    </row>
    <row r="4" spans="1:13">
      <c r="A4" s="715" t="s">
        <v>243</v>
      </c>
      <c r="B4" s="716"/>
      <c r="C4" s="716"/>
      <c r="D4" s="717">
        <v>49</v>
      </c>
      <c r="E4" s="717"/>
      <c r="F4" s="718"/>
    </row>
    <row r="5" spans="1:13">
      <c r="A5" s="719" t="s">
        <v>244</v>
      </c>
      <c r="B5" s="720"/>
      <c r="C5" s="720"/>
      <c r="D5" s="721">
        <v>9185300</v>
      </c>
      <c r="E5" s="721"/>
      <c r="F5" s="722"/>
    </row>
    <row r="6" spans="1:13">
      <c r="A6" s="719" t="s">
        <v>245</v>
      </c>
      <c r="B6" s="720"/>
      <c r="C6" s="720"/>
      <c r="D6" s="723">
        <f>SUM(D7+D8+D11)</f>
        <v>8952258</v>
      </c>
      <c r="E6" s="723"/>
      <c r="F6" s="724"/>
    </row>
    <row r="7" spans="1:13">
      <c r="A7" s="725" t="s">
        <v>246</v>
      </c>
      <c r="B7" s="726"/>
      <c r="C7" s="727"/>
      <c r="D7" s="723">
        <v>0</v>
      </c>
      <c r="E7" s="723"/>
      <c r="F7" s="724"/>
    </row>
    <row r="8" spans="1:13">
      <c r="A8" s="725" t="s">
        <v>247</v>
      </c>
      <c r="B8" s="726"/>
      <c r="C8" s="727"/>
      <c r="D8" s="723">
        <f>SUM(D9:F10)</f>
        <v>7475965</v>
      </c>
      <c r="E8" s="723"/>
      <c r="F8" s="724"/>
    </row>
    <row r="9" spans="1:13">
      <c r="A9" s="725" t="s">
        <v>270</v>
      </c>
      <c r="B9" s="726"/>
      <c r="C9" s="727"/>
      <c r="D9" s="723">
        <v>703171</v>
      </c>
      <c r="E9" s="723"/>
      <c r="F9" s="724"/>
    </row>
    <row r="10" spans="1:13">
      <c r="A10" s="725" t="s">
        <v>248</v>
      </c>
      <c r="B10" s="726"/>
      <c r="C10" s="727"/>
      <c r="D10" s="723">
        <v>6772794</v>
      </c>
      <c r="E10" s="723"/>
      <c r="F10" s="724"/>
    </row>
    <row r="11" spans="1:13">
      <c r="A11" s="725" t="s">
        <v>271</v>
      </c>
      <c r="B11" s="726"/>
      <c r="C11" s="727"/>
      <c r="D11" s="723">
        <v>1476293</v>
      </c>
      <c r="E11" s="723"/>
      <c r="F11" s="724"/>
    </row>
    <row r="12" spans="1:13">
      <c r="A12" s="719" t="s">
        <v>249</v>
      </c>
      <c r="B12" s="720"/>
      <c r="C12" s="720"/>
      <c r="D12" s="723">
        <f>SUM(D4-D5+D6)</f>
        <v>-232993</v>
      </c>
      <c r="E12" s="723"/>
      <c r="F12" s="724"/>
    </row>
    <row r="13" spans="1:13" ht="13.5" thickBot="1">
      <c r="A13" s="728" t="s">
        <v>353</v>
      </c>
      <c r="B13" s="729"/>
      <c r="C13" s="729"/>
      <c r="D13" s="730">
        <v>232993</v>
      </c>
      <c r="E13" s="730"/>
      <c r="F13" s="731"/>
    </row>
    <row r="14" spans="1:13" ht="13.5" thickBot="1">
      <c r="A14" s="383"/>
      <c r="B14" s="358"/>
      <c r="C14" s="571"/>
      <c r="D14" s="349"/>
      <c r="E14" s="349"/>
      <c r="F14" s="350"/>
    </row>
    <row r="15" spans="1:13" ht="13.5">
      <c r="A15" s="732" t="s">
        <v>250</v>
      </c>
      <c r="B15" s="733"/>
      <c r="C15" s="733"/>
      <c r="D15" s="734" t="s">
        <v>362</v>
      </c>
      <c r="E15" s="734"/>
      <c r="F15" s="735"/>
      <c r="G15" s="361"/>
      <c r="H15" s="349"/>
      <c r="I15" s="349"/>
      <c r="J15" s="349"/>
      <c r="K15" s="349"/>
      <c r="L15" s="349"/>
      <c r="M15" s="349"/>
    </row>
    <row r="16" spans="1:13" ht="15" customHeight="1">
      <c r="A16" s="736" t="s">
        <v>251</v>
      </c>
      <c r="B16" s="738" t="s">
        <v>272</v>
      </c>
      <c r="C16" s="740" t="s">
        <v>252</v>
      </c>
      <c r="D16" s="742" t="s">
        <v>253</v>
      </c>
      <c r="E16" s="742"/>
      <c r="F16" s="743"/>
      <c r="G16" s="361"/>
      <c r="H16" s="349"/>
      <c r="I16" s="349"/>
      <c r="J16" s="349"/>
      <c r="K16" s="349"/>
      <c r="L16" s="349"/>
      <c r="M16" s="349"/>
    </row>
    <row r="17" spans="1:14">
      <c r="A17" s="736"/>
      <c r="B17" s="738"/>
      <c r="C17" s="740"/>
      <c r="D17" s="744" t="s">
        <v>254</v>
      </c>
      <c r="E17" s="746" t="s">
        <v>255</v>
      </c>
      <c r="F17" s="747"/>
      <c r="G17" s="751"/>
      <c r="H17" s="752"/>
      <c r="I17" s="752"/>
      <c r="J17" s="349"/>
      <c r="K17" s="349"/>
      <c r="L17" s="349"/>
      <c r="M17" s="349"/>
    </row>
    <row r="18" spans="1:14" ht="26.25" thickBot="1">
      <c r="A18" s="737"/>
      <c r="B18" s="739"/>
      <c r="C18" s="741"/>
      <c r="D18" s="745"/>
      <c r="E18" s="551" t="s">
        <v>256</v>
      </c>
      <c r="F18" s="552" t="s">
        <v>260</v>
      </c>
      <c r="G18" s="751"/>
      <c r="H18" s="351"/>
      <c r="I18" s="351"/>
      <c r="J18" s="349"/>
      <c r="K18" s="349"/>
      <c r="L18" s="349"/>
      <c r="M18" s="349"/>
    </row>
    <row r="19" spans="1:14">
      <c r="A19" s="553" t="s">
        <v>358</v>
      </c>
      <c r="B19" s="554"/>
      <c r="C19" s="572"/>
      <c r="D19" s="352">
        <f>SUM(E19:F19)</f>
        <v>135504</v>
      </c>
      <c r="E19" s="352">
        <f>SUM(E21:E23)</f>
        <v>135453</v>
      </c>
      <c r="F19" s="353">
        <f>SUM(F21:F23)</f>
        <v>51</v>
      </c>
      <c r="G19" s="361"/>
      <c r="H19" s="349"/>
      <c r="I19" s="349"/>
      <c r="J19" s="349"/>
      <c r="K19" s="349"/>
      <c r="L19" s="349"/>
      <c r="M19" s="349"/>
    </row>
    <row r="20" spans="1:14">
      <c r="A20" s="748" t="s">
        <v>273</v>
      </c>
      <c r="B20" s="749"/>
      <c r="C20" s="749"/>
      <c r="D20" s="749"/>
      <c r="E20" s="749"/>
      <c r="F20" s="750"/>
      <c r="G20" s="361"/>
      <c r="H20" s="349"/>
      <c r="I20" s="349"/>
      <c r="J20" s="349"/>
      <c r="K20" s="349"/>
      <c r="L20" s="349"/>
      <c r="M20" s="349"/>
    </row>
    <row r="21" spans="1:14">
      <c r="A21" s="555" t="s">
        <v>274</v>
      </c>
      <c r="B21" s="556"/>
      <c r="C21" s="573"/>
      <c r="D21" s="354">
        <f>SUM(E21:F21)</f>
        <v>135453</v>
      </c>
      <c r="E21" s="359">
        <v>135453</v>
      </c>
      <c r="F21" s="355"/>
      <c r="G21" s="361"/>
      <c r="H21" s="349"/>
      <c r="I21" s="349"/>
      <c r="J21" s="349"/>
      <c r="K21" s="349"/>
      <c r="L21" s="349"/>
      <c r="M21" s="349"/>
    </row>
    <row r="22" spans="1:14">
      <c r="A22" s="555" t="s">
        <v>275</v>
      </c>
      <c r="B22" s="556"/>
      <c r="C22" s="573"/>
      <c r="D22" s="354">
        <f>SUM(E22:F22)</f>
        <v>51</v>
      </c>
      <c r="E22" s="359"/>
      <c r="F22" s="355">
        <v>51</v>
      </c>
      <c r="G22" s="361"/>
      <c r="H22" s="349"/>
      <c r="I22" s="349"/>
      <c r="J22" s="349"/>
      <c r="K22" s="349"/>
      <c r="L22" s="349"/>
      <c r="M22" s="349"/>
    </row>
    <row r="23" spans="1:14">
      <c r="A23" s="557" t="s">
        <v>12</v>
      </c>
      <c r="B23" s="558"/>
      <c r="C23" s="574"/>
      <c r="D23" s="354">
        <f>SUM(E23:F23)</f>
        <v>0</v>
      </c>
      <c r="E23" s="559"/>
      <c r="F23" s="560"/>
      <c r="G23" s="361"/>
      <c r="H23" s="349"/>
      <c r="I23" s="349"/>
      <c r="J23" s="349"/>
      <c r="K23" s="349"/>
      <c r="L23" s="349"/>
      <c r="M23" s="349"/>
    </row>
    <row r="24" spans="1:14" ht="15.75" thickBot="1">
      <c r="A24" s="753"/>
      <c r="B24" s="754"/>
      <c r="C24" s="754"/>
      <c r="D24" s="754"/>
      <c r="E24" s="754"/>
      <c r="F24" s="755"/>
      <c r="G24" s="361"/>
      <c r="H24" s="349"/>
      <c r="I24" s="349"/>
      <c r="J24" s="349"/>
      <c r="K24" s="349"/>
      <c r="L24" s="349"/>
      <c r="M24" s="349"/>
    </row>
    <row r="25" spans="1:14" s="224" customFormat="1" ht="25.5">
      <c r="A25" s="561" t="s">
        <v>320</v>
      </c>
      <c r="B25" s="554" t="s">
        <v>354</v>
      </c>
      <c r="C25" s="572">
        <v>45669</v>
      </c>
      <c r="D25" s="352">
        <f>SUM(E25:F25)</f>
        <v>113521</v>
      </c>
      <c r="E25" s="352">
        <f>SUM(E27:E29)</f>
        <v>113266</v>
      </c>
      <c r="F25" s="353">
        <f>SUM(F27:F29)</f>
        <v>255</v>
      </c>
      <c r="G25" s="616"/>
      <c r="H25" s="358"/>
      <c r="I25" s="358"/>
      <c r="J25" s="358"/>
      <c r="K25" s="358"/>
      <c r="L25" s="358"/>
      <c r="M25" s="358"/>
    </row>
    <row r="26" spans="1:14" s="224" customFormat="1">
      <c r="A26" s="748" t="s">
        <v>273</v>
      </c>
      <c r="B26" s="749"/>
      <c r="C26" s="749"/>
      <c r="D26" s="749"/>
      <c r="E26" s="749"/>
      <c r="F26" s="750"/>
      <c r="G26" s="616"/>
      <c r="H26" s="358"/>
      <c r="I26" s="358"/>
      <c r="J26" s="358"/>
      <c r="K26" s="358"/>
      <c r="L26" s="358"/>
      <c r="M26" s="358"/>
    </row>
    <row r="27" spans="1:14" s="224" customFormat="1">
      <c r="A27" s="555" t="s">
        <v>274</v>
      </c>
      <c r="B27" s="556"/>
      <c r="C27" s="573"/>
      <c r="D27" s="354">
        <f>SUM(E27:F27)</f>
        <v>49225</v>
      </c>
      <c r="E27" s="354">
        <v>49225</v>
      </c>
      <c r="F27" s="355"/>
      <c r="G27" s="616"/>
      <c r="H27" s="358"/>
      <c r="I27" s="358"/>
      <c r="J27" s="358"/>
      <c r="K27" s="358"/>
      <c r="L27" s="358"/>
      <c r="M27" s="358"/>
    </row>
    <row r="28" spans="1:14" s="224" customFormat="1">
      <c r="A28" s="555" t="s">
        <v>275</v>
      </c>
      <c r="B28" s="556"/>
      <c r="C28" s="573"/>
      <c r="D28" s="354">
        <f>SUM(E28:F28)</f>
        <v>64296</v>
      </c>
      <c r="E28" s="354">
        <v>64041</v>
      </c>
      <c r="F28" s="355">
        <v>255</v>
      </c>
      <c r="G28" s="616"/>
      <c r="H28" s="358"/>
      <c r="I28" s="358"/>
      <c r="J28" s="358"/>
      <c r="K28" s="358"/>
      <c r="L28" s="358"/>
      <c r="M28" s="358"/>
    </row>
    <row r="29" spans="1:14" s="224" customFormat="1">
      <c r="A29" s="557" t="s">
        <v>12</v>
      </c>
      <c r="B29" s="558"/>
      <c r="C29" s="574"/>
      <c r="D29" s="354">
        <f>SUM(E29:F29)</f>
        <v>0</v>
      </c>
      <c r="E29" s="559"/>
      <c r="F29" s="560"/>
      <c r="G29" s="616"/>
      <c r="H29" s="358"/>
      <c r="I29" s="358"/>
      <c r="J29" s="358"/>
      <c r="K29" s="358"/>
      <c r="L29" s="358"/>
      <c r="M29" s="358"/>
    </row>
    <row r="30" spans="1:14" ht="13.5" thickBot="1">
      <c r="A30" s="548"/>
      <c r="B30" s="549"/>
      <c r="C30" s="575"/>
      <c r="D30" s="549"/>
      <c r="E30" s="549"/>
      <c r="F30" s="550"/>
      <c r="G30" s="361"/>
      <c r="H30" s="349"/>
      <c r="I30" s="349"/>
      <c r="J30" s="349"/>
      <c r="K30" s="349"/>
      <c r="L30" s="349"/>
      <c r="M30" s="349"/>
    </row>
    <row r="31" spans="1:14" ht="25.5">
      <c r="A31" s="562" t="s">
        <v>309</v>
      </c>
      <c r="B31" s="563" t="s">
        <v>310</v>
      </c>
      <c r="C31" s="544">
        <v>45930</v>
      </c>
      <c r="D31" s="356">
        <f>SUM(E31:F31)</f>
        <v>1861789</v>
      </c>
      <c r="E31" s="356">
        <f>SUM(E33:E35)</f>
        <v>1861789</v>
      </c>
      <c r="F31" s="357">
        <f>SUM(F33:F35)</f>
        <v>0</v>
      </c>
      <c r="G31" s="361"/>
      <c r="H31" s="361"/>
      <c r="I31" s="361"/>
      <c r="J31" s="361"/>
      <c r="K31" s="361"/>
      <c r="L31" s="361"/>
      <c r="M31" s="361"/>
      <c r="N31" s="362"/>
    </row>
    <row r="32" spans="1:14">
      <c r="A32" s="756" t="s">
        <v>273</v>
      </c>
      <c r="B32" s="757"/>
      <c r="C32" s="757"/>
      <c r="D32" s="757"/>
      <c r="E32" s="757"/>
      <c r="F32" s="758"/>
      <c r="G32" s="363"/>
      <c r="H32" s="363"/>
      <c r="I32" s="363"/>
      <c r="J32" s="363"/>
      <c r="K32" s="363"/>
      <c r="L32" s="363"/>
      <c r="M32" s="361"/>
      <c r="N32" s="362"/>
    </row>
    <row r="33" spans="1:14">
      <c r="A33" s="564" t="s">
        <v>274</v>
      </c>
      <c r="B33" s="565"/>
      <c r="C33" s="576"/>
      <c r="D33" s="359">
        <f>SUM(E33:F33)</f>
        <v>58331</v>
      </c>
      <c r="E33" s="359">
        <v>58331</v>
      </c>
      <c r="F33" s="360"/>
      <c r="G33" s="361"/>
      <c r="H33" s="361"/>
      <c r="I33" s="361"/>
      <c r="J33" s="361"/>
      <c r="K33" s="361"/>
      <c r="L33" s="361"/>
      <c r="M33" s="361"/>
      <c r="N33" s="362"/>
    </row>
    <row r="34" spans="1:14">
      <c r="A34" s="564" t="s">
        <v>275</v>
      </c>
      <c r="B34" s="565"/>
      <c r="C34" s="576"/>
      <c r="D34" s="359">
        <f>SUM(E34:F34)</f>
        <v>1803458</v>
      </c>
      <c r="E34" s="359">
        <v>1803458</v>
      </c>
      <c r="F34" s="360"/>
      <c r="G34" s="361"/>
      <c r="H34" s="361"/>
      <c r="I34" s="361"/>
      <c r="J34" s="361"/>
      <c r="K34" s="361"/>
      <c r="L34" s="361"/>
      <c r="M34" s="361"/>
      <c r="N34" s="362"/>
    </row>
    <row r="35" spans="1:14">
      <c r="A35" s="566" t="s">
        <v>12</v>
      </c>
      <c r="B35" s="567"/>
      <c r="C35" s="577"/>
      <c r="D35" s="359">
        <f>SUM(E35:F35)</f>
        <v>0</v>
      </c>
      <c r="E35" s="568"/>
      <c r="F35" s="569"/>
      <c r="G35" s="363"/>
      <c r="H35" s="361"/>
      <c r="I35" s="361"/>
      <c r="J35" s="364"/>
      <c r="K35" s="364"/>
      <c r="L35" s="364"/>
      <c r="M35" s="361"/>
      <c r="N35" s="362"/>
    </row>
    <row r="36" spans="1:14" ht="13.5" thickBot="1">
      <c r="A36" s="384"/>
      <c r="B36" s="385"/>
      <c r="C36" s="578"/>
      <c r="D36" s="365"/>
      <c r="E36" s="365"/>
      <c r="F36" s="366"/>
      <c r="G36" s="363"/>
      <c r="H36" s="361"/>
      <c r="I36" s="361"/>
      <c r="J36" s="364"/>
      <c r="K36" s="364"/>
      <c r="L36" s="364"/>
      <c r="M36" s="361"/>
      <c r="N36" s="362"/>
    </row>
    <row r="37" spans="1:14" ht="89.25">
      <c r="A37" s="553" t="s">
        <v>518</v>
      </c>
      <c r="B37" s="554"/>
      <c r="C37" s="572">
        <v>46387</v>
      </c>
      <c r="D37" s="352">
        <f>SUM(E37:F37)</f>
        <v>164234</v>
      </c>
      <c r="E37" s="352">
        <f>SUM(E39:E41)</f>
        <v>164234</v>
      </c>
      <c r="F37" s="353">
        <f>SUM(F39:F41)</f>
        <v>0</v>
      </c>
      <c r="G37" s="361"/>
      <c r="H37" s="349"/>
      <c r="I37" s="349"/>
      <c r="J37" s="349"/>
      <c r="K37" s="349"/>
      <c r="L37" s="349"/>
      <c r="M37" s="349"/>
    </row>
    <row r="38" spans="1:14">
      <c r="A38" s="748" t="s">
        <v>273</v>
      </c>
      <c r="B38" s="749"/>
      <c r="C38" s="749"/>
      <c r="D38" s="749"/>
      <c r="E38" s="749"/>
      <c r="F38" s="750"/>
      <c r="G38" s="361"/>
      <c r="H38" s="349"/>
      <c r="I38" s="349"/>
      <c r="J38" s="349"/>
      <c r="K38" s="349"/>
      <c r="L38" s="349"/>
      <c r="M38" s="349"/>
    </row>
    <row r="39" spans="1:14">
      <c r="A39" s="555" t="s">
        <v>274</v>
      </c>
      <c r="B39" s="556"/>
      <c r="C39" s="573"/>
      <c r="D39" s="354">
        <f>SUM(E39:F39)</f>
        <v>130608</v>
      </c>
      <c r="E39" s="354">
        <v>130608</v>
      </c>
      <c r="F39" s="355"/>
      <c r="G39" s="361"/>
      <c r="H39" s="349"/>
      <c r="I39" s="349"/>
      <c r="J39" s="349"/>
      <c r="K39" s="349"/>
      <c r="L39" s="349"/>
      <c r="M39" s="349"/>
    </row>
    <row r="40" spans="1:14">
      <c r="A40" s="555" t="s">
        <v>275</v>
      </c>
      <c r="B40" s="556"/>
      <c r="C40" s="573"/>
      <c r="D40" s="354">
        <f>SUM(E40:F40)</f>
        <v>6626</v>
      </c>
      <c r="E40" s="354">
        <v>6626</v>
      </c>
      <c r="F40" s="355"/>
      <c r="G40" s="361"/>
      <c r="H40" s="349"/>
      <c r="I40" s="349"/>
      <c r="J40" s="349"/>
      <c r="K40" s="349"/>
      <c r="L40" s="349"/>
      <c r="M40" s="349"/>
    </row>
    <row r="41" spans="1:14">
      <c r="A41" s="557" t="s">
        <v>12</v>
      </c>
      <c r="B41" s="558"/>
      <c r="C41" s="574"/>
      <c r="D41" s="354">
        <f>SUM(E41:F41)</f>
        <v>27000</v>
      </c>
      <c r="E41" s="559">
        <v>27000</v>
      </c>
      <c r="F41" s="560"/>
      <c r="G41" s="361"/>
      <c r="H41" s="349"/>
      <c r="I41" s="349"/>
      <c r="J41" s="349"/>
      <c r="K41" s="349"/>
      <c r="L41" s="349"/>
      <c r="M41" s="349"/>
    </row>
    <row r="42" spans="1:14" ht="13.5" thickBot="1">
      <c r="A42" s="384"/>
      <c r="B42" s="385"/>
      <c r="C42" s="578"/>
      <c r="D42" s="365"/>
      <c r="E42" s="365"/>
      <c r="F42" s="366"/>
      <c r="G42" s="361"/>
      <c r="H42" s="349"/>
      <c r="I42" s="349"/>
      <c r="J42" s="349"/>
      <c r="K42" s="349"/>
      <c r="L42" s="349"/>
      <c r="M42" s="349"/>
    </row>
    <row r="43" spans="1:14" ht="51">
      <c r="A43" s="553" t="s">
        <v>519</v>
      </c>
      <c r="B43" s="554" t="s">
        <v>520</v>
      </c>
      <c r="C43" s="572">
        <v>46054</v>
      </c>
      <c r="D43" s="352">
        <f>SUM(E43:F43)</f>
        <v>1223595</v>
      </c>
      <c r="E43" s="352">
        <f>SUM(E45:E47)</f>
        <v>1223595</v>
      </c>
      <c r="F43" s="353">
        <f>SUM(F45:F47)</f>
        <v>0</v>
      </c>
    </row>
    <row r="44" spans="1:14">
      <c r="A44" s="748" t="s">
        <v>273</v>
      </c>
      <c r="B44" s="749"/>
      <c r="C44" s="749"/>
      <c r="D44" s="749"/>
      <c r="E44" s="749"/>
      <c r="F44" s="750"/>
    </row>
    <row r="45" spans="1:14">
      <c r="A45" s="555" t="s">
        <v>274</v>
      </c>
      <c r="B45" s="556"/>
      <c r="C45" s="573"/>
      <c r="D45" s="354">
        <f>SUM(E45:F45)</f>
        <v>0</v>
      </c>
      <c r="E45" s="354"/>
      <c r="F45" s="355"/>
    </row>
    <row r="46" spans="1:14">
      <c r="A46" s="555" t="s">
        <v>275</v>
      </c>
      <c r="B46" s="556"/>
      <c r="C46" s="573"/>
      <c r="D46" s="354">
        <f>SUM(E46:F46)</f>
        <v>6000</v>
      </c>
      <c r="E46" s="354">
        <v>6000</v>
      </c>
      <c r="F46" s="355"/>
    </row>
    <row r="47" spans="1:14">
      <c r="A47" s="557" t="s">
        <v>12</v>
      </c>
      <c r="B47" s="558"/>
      <c r="C47" s="574"/>
      <c r="D47" s="354">
        <f>SUM(E47:F47)</f>
        <v>1217595</v>
      </c>
      <c r="E47" s="559">
        <v>1217595</v>
      </c>
      <c r="F47" s="560"/>
      <c r="G47" s="362">
        <v>1168510</v>
      </c>
      <c r="H47" s="367"/>
    </row>
    <row r="48" spans="1:14" ht="13.5" thickBot="1">
      <c r="A48" s="384"/>
      <c r="B48" s="385"/>
      <c r="C48" s="578"/>
      <c r="D48" s="365"/>
      <c r="E48" s="365"/>
      <c r="F48" s="366"/>
    </row>
    <row r="49" spans="1:10" ht="51">
      <c r="A49" s="562" t="s">
        <v>521</v>
      </c>
      <c r="B49" s="554" t="s">
        <v>522</v>
      </c>
      <c r="C49" s="572">
        <v>45915</v>
      </c>
      <c r="D49" s="352">
        <f>SUM(E49:F49)</f>
        <v>2078095</v>
      </c>
      <c r="E49" s="352">
        <f>SUM(E51:E53)</f>
        <v>2078095</v>
      </c>
      <c r="F49" s="353">
        <f>SUM(F51:F53)</f>
        <v>0</v>
      </c>
    </row>
    <row r="50" spans="1:10">
      <c r="A50" s="748" t="s">
        <v>273</v>
      </c>
      <c r="B50" s="749"/>
      <c r="C50" s="749"/>
      <c r="D50" s="749"/>
      <c r="E50" s="749"/>
      <c r="F50" s="750"/>
    </row>
    <row r="51" spans="1:10">
      <c r="A51" s="555" t="s">
        <v>274</v>
      </c>
      <c r="B51" s="556"/>
      <c r="C51" s="573"/>
      <c r="D51" s="354">
        <f>SUM(E51:F51)</f>
        <v>0</v>
      </c>
      <c r="E51" s="354"/>
      <c r="F51" s="355"/>
    </row>
    <row r="52" spans="1:10">
      <c r="A52" s="555" t="s">
        <v>275</v>
      </c>
      <c r="B52" s="556"/>
      <c r="C52" s="573"/>
      <c r="D52" s="354">
        <f>SUM(E52:F52)</f>
        <v>28400</v>
      </c>
      <c r="E52" s="354">
        <v>28400</v>
      </c>
      <c r="F52" s="355"/>
      <c r="G52" s="617"/>
      <c r="H52" s="367"/>
      <c r="I52" s="367"/>
    </row>
    <row r="53" spans="1:10">
      <c r="A53" s="557" t="s">
        <v>12</v>
      </c>
      <c r="B53" s="558"/>
      <c r="C53" s="574"/>
      <c r="D53" s="354">
        <f>SUM(E53:F53)</f>
        <v>2049695</v>
      </c>
      <c r="E53" s="559">
        <v>2049695</v>
      </c>
      <c r="F53" s="560"/>
      <c r="G53" s="618">
        <v>2019815</v>
      </c>
      <c r="H53" s="367"/>
      <c r="I53" s="367"/>
    </row>
    <row r="54" spans="1:10" ht="13.5" thickBot="1">
      <c r="A54" s="384"/>
      <c r="B54" s="385"/>
      <c r="C54" s="578"/>
      <c r="D54" s="365"/>
      <c r="E54" s="365"/>
      <c r="F54" s="366"/>
      <c r="G54" s="617"/>
      <c r="H54" s="367"/>
      <c r="I54" s="367"/>
    </row>
    <row r="55" spans="1:10" ht="73.5" customHeight="1">
      <c r="A55" s="562" t="s">
        <v>523</v>
      </c>
      <c r="B55" s="554" t="s">
        <v>355</v>
      </c>
      <c r="C55" s="572">
        <v>45915</v>
      </c>
      <c r="D55" s="352">
        <f>SUM(E55:F55)</f>
        <v>483914</v>
      </c>
      <c r="E55" s="352">
        <f>SUM(E57:E59)</f>
        <v>475344</v>
      </c>
      <c r="F55" s="353">
        <f>SUM(F57:F59)</f>
        <v>8570</v>
      </c>
      <c r="G55" s="617"/>
      <c r="H55" s="367"/>
      <c r="I55" s="367"/>
      <c r="J55" s="367"/>
    </row>
    <row r="56" spans="1:10" ht="32.25" customHeight="1">
      <c r="A56" s="748" t="s">
        <v>273</v>
      </c>
      <c r="B56" s="749"/>
      <c r="C56" s="749"/>
      <c r="D56" s="749"/>
      <c r="E56" s="749"/>
      <c r="F56" s="750"/>
    </row>
    <row r="57" spans="1:10">
      <c r="A57" s="555" t="s">
        <v>274</v>
      </c>
      <c r="B57" s="556"/>
      <c r="C57" s="573"/>
      <c r="D57" s="354">
        <f>SUM(E57:F57)</f>
        <v>0</v>
      </c>
      <c r="E57" s="354"/>
      <c r="F57" s="355"/>
    </row>
    <row r="58" spans="1:10">
      <c r="A58" s="555" t="s">
        <v>275</v>
      </c>
      <c r="B58" s="556"/>
      <c r="C58" s="573"/>
      <c r="D58" s="354">
        <f>SUM(E58:F58)</f>
        <v>19646</v>
      </c>
      <c r="E58" s="354">
        <v>14096</v>
      </c>
      <c r="F58" s="355">
        <v>5550</v>
      </c>
    </row>
    <row r="59" spans="1:10">
      <c r="A59" s="557" t="s">
        <v>12</v>
      </c>
      <c r="B59" s="558"/>
      <c r="C59" s="574"/>
      <c r="D59" s="354">
        <f>SUM(E59:F59)</f>
        <v>464268</v>
      </c>
      <c r="E59" s="559">
        <v>461248</v>
      </c>
      <c r="F59" s="560">
        <v>3020</v>
      </c>
    </row>
    <row r="60" spans="1:10" ht="12" customHeight="1" thickBot="1">
      <c r="A60" s="384"/>
      <c r="B60" s="385"/>
      <c r="C60" s="578"/>
      <c r="D60" s="365"/>
      <c r="E60" s="365"/>
      <c r="F60" s="366"/>
    </row>
    <row r="61" spans="1:10" ht="63.75">
      <c r="A61" s="562" t="s">
        <v>356</v>
      </c>
      <c r="B61" s="554" t="s">
        <v>357</v>
      </c>
      <c r="C61" s="572">
        <v>45838</v>
      </c>
      <c r="D61" s="352">
        <f>SUM(E61:F61)</f>
        <v>368203</v>
      </c>
      <c r="E61" s="352">
        <f>SUM(E63:E65)</f>
        <v>269753</v>
      </c>
      <c r="F61" s="353">
        <f>SUM(F63:F65)</f>
        <v>98450</v>
      </c>
    </row>
    <row r="62" spans="1:10" ht="34.5" customHeight="1">
      <c r="A62" s="748" t="s">
        <v>273</v>
      </c>
      <c r="B62" s="749"/>
      <c r="C62" s="749"/>
      <c r="D62" s="749"/>
      <c r="E62" s="749"/>
      <c r="F62" s="750"/>
    </row>
    <row r="63" spans="1:10">
      <c r="A63" s="555" t="s">
        <v>274</v>
      </c>
      <c r="B63" s="556"/>
      <c r="C63" s="573"/>
      <c r="D63" s="354">
        <f>SUM(E63:F63)</f>
        <v>0</v>
      </c>
      <c r="E63" s="354"/>
      <c r="F63" s="355"/>
    </row>
    <row r="64" spans="1:10">
      <c r="A64" s="555" t="s">
        <v>275</v>
      </c>
      <c r="B64" s="556"/>
      <c r="C64" s="573"/>
      <c r="D64" s="354">
        <f>SUM(E64:F64)</f>
        <v>1999</v>
      </c>
      <c r="E64" s="354">
        <v>1999</v>
      </c>
      <c r="F64" s="355"/>
    </row>
    <row r="65" spans="1:6">
      <c r="A65" s="557" t="s">
        <v>12</v>
      </c>
      <c r="B65" s="558"/>
      <c r="C65" s="574"/>
      <c r="D65" s="354">
        <f>SUM(E65:F65)</f>
        <v>366204</v>
      </c>
      <c r="E65" s="559">
        <v>267754</v>
      </c>
      <c r="F65" s="560">
        <v>98450</v>
      </c>
    </row>
    <row r="66" spans="1:6" ht="13.5" thickBot="1">
      <c r="A66" s="582"/>
      <c r="B66" s="583"/>
      <c r="C66" s="592"/>
      <c r="D66" s="374"/>
      <c r="E66" s="374"/>
      <c r="F66" s="377"/>
    </row>
    <row r="67" spans="1:6" ht="63.75">
      <c r="A67" s="553" t="s">
        <v>524</v>
      </c>
      <c r="B67" s="554" t="s">
        <v>525</v>
      </c>
      <c r="C67" s="572">
        <v>46203</v>
      </c>
      <c r="D67" s="352">
        <f>SUM(E67:F67)</f>
        <v>352833</v>
      </c>
      <c r="E67" s="352">
        <f>SUM(E69:E71)</f>
        <v>352833</v>
      </c>
      <c r="F67" s="353">
        <f>SUM(F69:F71)</f>
        <v>0</v>
      </c>
    </row>
    <row r="68" spans="1:6">
      <c r="A68" s="748" t="s">
        <v>273</v>
      </c>
      <c r="B68" s="749"/>
      <c r="C68" s="749"/>
      <c r="D68" s="749"/>
      <c r="E68" s="749"/>
      <c r="F68" s="750"/>
    </row>
    <row r="69" spans="1:6">
      <c r="A69" s="555" t="s">
        <v>274</v>
      </c>
      <c r="B69" s="556"/>
      <c r="C69" s="573"/>
      <c r="D69" s="354">
        <f>SUM(E69:F69)</f>
        <v>0</v>
      </c>
      <c r="E69" s="359"/>
      <c r="F69" s="355"/>
    </row>
    <row r="70" spans="1:6">
      <c r="A70" s="555" t="s">
        <v>275</v>
      </c>
      <c r="B70" s="556"/>
      <c r="C70" s="573"/>
      <c r="D70" s="354">
        <f>SUM(E70:F70)</f>
        <v>3780</v>
      </c>
      <c r="E70" s="359">
        <v>3780</v>
      </c>
      <c r="F70" s="355"/>
    </row>
    <row r="71" spans="1:6">
      <c r="A71" s="557" t="s">
        <v>12</v>
      </c>
      <c r="B71" s="558"/>
      <c r="C71" s="574"/>
      <c r="D71" s="354">
        <f>SUM(E71:F71)</f>
        <v>349053</v>
      </c>
      <c r="E71" s="559">
        <v>349053</v>
      </c>
      <c r="F71" s="560"/>
    </row>
    <row r="72" spans="1:6" ht="13.5" thickBot="1">
      <c r="A72" s="386"/>
      <c r="B72" s="387"/>
      <c r="C72" s="579"/>
      <c r="D72" s="368"/>
      <c r="E72" s="368"/>
      <c r="F72" s="369"/>
    </row>
    <row r="73" spans="1:6" ht="57" customHeight="1">
      <c r="A73" s="553" t="s">
        <v>526</v>
      </c>
      <c r="B73" s="554" t="s">
        <v>527</v>
      </c>
      <c r="C73" s="572">
        <v>46203</v>
      </c>
      <c r="D73" s="352">
        <f>SUM(E73:F73)</f>
        <v>203769</v>
      </c>
      <c r="E73" s="352">
        <f>SUM(E75:E77)</f>
        <v>198427</v>
      </c>
      <c r="F73" s="353">
        <f>SUM(F75:F77)</f>
        <v>5342</v>
      </c>
    </row>
    <row r="74" spans="1:6">
      <c r="A74" s="748" t="s">
        <v>273</v>
      </c>
      <c r="B74" s="749"/>
      <c r="C74" s="749"/>
      <c r="D74" s="749"/>
      <c r="E74" s="749"/>
      <c r="F74" s="750"/>
    </row>
    <row r="75" spans="1:6">
      <c r="A75" s="555" t="s">
        <v>274</v>
      </c>
      <c r="B75" s="556"/>
      <c r="C75" s="573"/>
      <c r="D75" s="354">
        <f>SUM(E75:F75)</f>
        <v>0</v>
      </c>
      <c r="E75" s="354"/>
      <c r="F75" s="355"/>
    </row>
    <row r="76" spans="1:6">
      <c r="A76" s="555" t="s">
        <v>275</v>
      </c>
      <c r="B76" s="556"/>
      <c r="C76" s="573"/>
      <c r="D76" s="354">
        <f>SUM(E76:F76)</f>
        <v>10893</v>
      </c>
      <c r="E76" s="354">
        <v>10893</v>
      </c>
      <c r="F76" s="355"/>
    </row>
    <row r="77" spans="1:6">
      <c r="A77" s="557" t="s">
        <v>12</v>
      </c>
      <c r="B77" s="558"/>
      <c r="C77" s="574"/>
      <c r="D77" s="354">
        <f>SUM(E77:F77)</f>
        <v>192876</v>
      </c>
      <c r="E77" s="559">
        <v>187534</v>
      </c>
      <c r="F77" s="560">
        <v>5342</v>
      </c>
    </row>
    <row r="78" spans="1:6" ht="13.5" thickBot="1">
      <c r="A78" s="388"/>
      <c r="B78" s="389"/>
      <c r="C78" s="580"/>
      <c r="D78" s="370"/>
      <c r="E78" s="370"/>
      <c r="F78" s="371"/>
    </row>
    <row r="79" spans="1:6" ht="75" customHeight="1">
      <c r="A79" s="553" t="s">
        <v>528</v>
      </c>
      <c r="B79" s="554" t="s">
        <v>529</v>
      </c>
      <c r="C79" s="572">
        <v>46203</v>
      </c>
      <c r="D79" s="352">
        <f>SUM(E79:F79)</f>
        <v>268070</v>
      </c>
      <c r="E79" s="352">
        <f>SUM(E81:E83)</f>
        <v>265272</v>
      </c>
      <c r="F79" s="353">
        <f>SUM(F81:F83)</f>
        <v>2798</v>
      </c>
    </row>
    <row r="80" spans="1:6" ht="12" customHeight="1">
      <c r="A80" s="748" t="s">
        <v>273</v>
      </c>
      <c r="B80" s="749"/>
      <c r="C80" s="749"/>
      <c r="D80" s="749"/>
      <c r="E80" s="749"/>
      <c r="F80" s="750"/>
    </row>
    <row r="81" spans="1:7">
      <c r="A81" s="555" t="s">
        <v>274</v>
      </c>
      <c r="B81" s="556"/>
      <c r="C81" s="573"/>
      <c r="D81" s="354">
        <f>SUM(E81:F81)</f>
        <v>0</v>
      </c>
      <c r="E81" s="354"/>
      <c r="F81" s="355"/>
    </row>
    <row r="82" spans="1:7">
      <c r="A82" s="555" t="s">
        <v>275</v>
      </c>
      <c r="B82" s="556"/>
      <c r="C82" s="573"/>
      <c r="D82" s="354">
        <f>SUM(E82:F82)</f>
        <v>13453</v>
      </c>
      <c r="E82" s="354">
        <v>13453</v>
      </c>
      <c r="F82" s="355"/>
    </row>
    <row r="83" spans="1:7">
      <c r="A83" s="557" t="s">
        <v>12</v>
      </c>
      <c r="B83" s="558"/>
      <c r="C83" s="574"/>
      <c r="D83" s="354">
        <f>SUM(E83:F83)</f>
        <v>254617</v>
      </c>
      <c r="E83" s="559">
        <v>251819</v>
      </c>
      <c r="F83" s="560">
        <v>2798</v>
      </c>
    </row>
    <row r="84" spans="1:7" ht="13.5" thickBot="1">
      <c r="A84" s="384"/>
      <c r="B84" s="385"/>
      <c r="C84" s="578"/>
      <c r="D84" s="365"/>
      <c r="E84" s="365"/>
      <c r="F84" s="366"/>
    </row>
    <row r="85" spans="1:7" ht="73.5" customHeight="1">
      <c r="A85" s="553" t="s">
        <v>530</v>
      </c>
      <c r="B85" s="584" t="s">
        <v>531</v>
      </c>
      <c r="C85" s="587">
        <v>45838</v>
      </c>
      <c r="D85" s="352">
        <f>SUM(E85:F85)</f>
        <v>435843</v>
      </c>
      <c r="E85" s="352">
        <f>SUM(E87:E89)</f>
        <v>348975</v>
      </c>
      <c r="F85" s="353">
        <f>SUM(F87:F89)</f>
        <v>86868</v>
      </c>
    </row>
    <row r="86" spans="1:7">
      <c r="A86" s="748" t="s">
        <v>273</v>
      </c>
      <c r="B86" s="749"/>
      <c r="C86" s="749"/>
      <c r="D86" s="749"/>
      <c r="E86" s="749"/>
      <c r="F86" s="750"/>
      <c r="G86" s="617"/>
    </row>
    <row r="87" spans="1:7">
      <c r="A87" s="555" t="s">
        <v>274</v>
      </c>
      <c r="B87" s="556"/>
      <c r="C87" s="573"/>
      <c r="D87" s="354">
        <f>SUM(E87:F87)</f>
        <v>0</v>
      </c>
      <c r="E87" s="354"/>
      <c r="F87" s="355"/>
    </row>
    <row r="88" spans="1:7">
      <c r="A88" s="555" t="s">
        <v>275</v>
      </c>
      <c r="B88" s="556"/>
      <c r="C88" s="573"/>
      <c r="D88" s="354">
        <f>SUM(E88:F88)</f>
        <v>0</v>
      </c>
      <c r="E88" s="354"/>
      <c r="F88" s="355"/>
    </row>
    <row r="89" spans="1:7">
      <c r="A89" s="557" t="s">
        <v>12</v>
      </c>
      <c r="B89" s="558"/>
      <c r="C89" s="574"/>
      <c r="D89" s="354">
        <f>SUM(E89:F89)</f>
        <v>435843</v>
      </c>
      <c r="E89" s="559">
        <v>348975</v>
      </c>
      <c r="F89" s="560">
        <v>86868</v>
      </c>
    </row>
    <row r="90" spans="1:7" ht="13.5" thickBot="1">
      <c r="A90" s="384"/>
      <c r="B90" s="385"/>
      <c r="C90" s="578"/>
      <c r="D90" s="365"/>
      <c r="E90" s="365"/>
      <c r="F90" s="366"/>
    </row>
    <row r="91" spans="1:7" ht="75" customHeight="1">
      <c r="A91" s="553" t="s">
        <v>532</v>
      </c>
      <c r="B91" s="554" t="s">
        <v>533</v>
      </c>
      <c r="C91" s="572">
        <v>45838</v>
      </c>
      <c r="D91" s="352">
        <f>SUM(E91:F91)</f>
        <v>424995</v>
      </c>
      <c r="E91" s="352">
        <f>SUM(E93:E95)</f>
        <v>345034</v>
      </c>
      <c r="F91" s="353">
        <f>SUM(F93:F95)</f>
        <v>79961</v>
      </c>
    </row>
    <row r="92" spans="1:7">
      <c r="A92" s="748" t="s">
        <v>273</v>
      </c>
      <c r="B92" s="749"/>
      <c r="C92" s="749"/>
      <c r="D92" s="749"/>
      <c r="E92" s="749"/>
      <c r="F92" s="750"/>
    </row>
    <row r="93" spans="1:7">
      <c r="A93" s="555" t="s">
        <v>274</v>
      </c>
      <c r="B93" s="556"/>
      <c r="C93" s="573"/>
      <c r="D93" s="354">
        <f>SUM(E93:F93)</f>
        <v>0</v>
      </c>
      <c r="E93" s="354"/>
      <c r="F93" s="355"/>
    </row>
    <row r="94" spans="1:7">
      <c r="A94" s="555" t="s">
        <v>275</v>
      </c>
      <c r="B94" s="556"/>
      <c r="C94" s="573"/>
      <c r="D94" s="354">
        <f>SUM(E94:F94)</f>
        <v>0</v>
      </c>
      <c r="E94" s="354"/>
      <c r="F94" s="355"/>
    </row>
    <row r="95" spans="1:7">
      <c r="A95" s="557" t="s">
        <v>12</v>
      </c>
      <c r="B95" s="558"/>
      <c r="C95" s="574"/>
      <c r="D95" s="354">
        <f>SUM(E95:F95)</f>
        <v>424995</v>
      </c>
      <c r="E95" s="559">
        <v>345034</v>
      </c>
      <c r="F95" s="560">
        <v>79961</v>
      </c>
    </row>
    <row r="96" spans="1:7" ht="13.5" thickBot="1">
      <c r="A96" s="390"/>
      <c r="B96" s="391"/>
      <c r="C96" s="581"/>
      <c r="D96" s="372"/>
      <c r="E96" s="372"/>
      <c r="F96" s="373"/>
    </row>
    <row r="97" spans="1:10" ht="91.5" customHeight="1">
      <c r="A97" s="553" t="s">
        <v>534</v>
      </c>
      <c r="B97" s="554" t="s">
        <v>535</v>
      </c>
      <c r="C97" s="572">
        <v>45915</v>
      </c>
      <c r="D97" s="352">
        <f>SUM(E97:F97)</f>
        <v>269668</v>
      </c>
      <c r="E97" s="352">
        <f>SUM(E99:E101)</f>
        <v>202763</v>
      </c>
      <c r="F97" s="353">
        <f>SUM(F99:F101)</f>
        <v>66905</v>
      </c>
    </row>
    <row r="98" spans="1:10">
      <c r="A98" s="748" t="s">
        <v>273</v>
      </c>
      <c r="B98" s="749"/>
      <c r="C98" s="749"/>
      <c r="D98" s="749"/>
      <c r="E98" s="749"/>
      <c r="F98" s="750"/>
    </row>
    <row r="99" spans="1:10">
      <c r="A99" s="555" t="s">
        <v>274</v>
      </c>
      <c r="B99" s="556"/>
      <c r="C99" s="573"/>
      <c r="D99" s="354">
        <f>SUM(E99:F99)</f>
        <v>0</v>
      </c>
      <c r="E99" s="354"/>
      <c r="F99" s="355"/>
    </row>
    <row r="100" spans="1:10">
      <c r="A100" s="555" t="s">
        <v>275</v>
      </c>
      <c r="B100" s="556"/>
      <c r="C100" s="573"/>
      <c r="D100" s="354">
        <f>SUM(E100:F100)</f>
        <v>0</v>
      </c>
      <c r="E100" s="354"/>
      <c r="F100" s="355"/>
    </row>
    <row r="101" spans="1:10">
      <c r="A101" s="557" t="s">
        <v>12</v>
      </c>
      <c r="B101" s="558"/>
      <c r="C101" s="574"/>
      <c r="D101" s="354">
        <f>SUM(E101:F101)</f>
        <v>269668</v>
      </c>
      <c r="E101" s="559">
        <v>202763</v>
      </c>
      <c r="F101" s="560">
        <v>66905</v>
      </c>
      <c r="G101" s="362">
        <v>-269667</v>
      </c>
    </row>
    <row r="102" spans="1:10" ht="13.5" thickBot="1">
      <c r="A102" s="390"/>
      <c r="B102" s="391"/>
      <c r="C102" s="581"/>
      <c r="D102" s="372"/>
      <c r="E102" s="372"/>
      <c r="F102" s="373"/>
    </row>
    <row r="103" spans="1:10" ht="39.75" customHeight="1">
      <c r="A103" s="543" t="s">
        <v>536</v>
      </c>
      <c r="B103" s="585"/>
      <c r="C103" s="544"/>
      <c r="D103" s="356">
        <f>SUM(E103:F103)</f>
        <v>3456</v>
      </c>
      <c r="E103" s="356">
        <f>SUM(E105:E107)</f>
        <v>3456</v>
      </c>
      <c r="F103" s="357">
        <f>SUM(F105:F107)</f>
        <v>0</v>
      </c>
    </row>
    <row r="104" spans="1:10">
      <c r="A104" s="759" t="s">
        <v>273</v>
      </c>
      <c r="B104" s="760"/>
      <c r="C104" s="760"/>
      <c r="D104" s="760"/>
      <c r="E104" s="760"/>
      <c r="F104" s="761"/>
    </row>
    <row r="105" spans="1:10">
      <c r="A105" s="545" t="s">
        <v>274</v>
      </c>
      <c r="B105" s="546"/>
      <c r="C105" s="576"/>
      <c r="D105" s="359">
        <f>SUM(E105:F105)</f>
        <v>3456</v>
      </c>
      <c r="E105" s="359">
        <v>3456</v>
      </c>
      <c r="F105" s="360"/>
      <c r="H105" s="155"/>
      <c r="I105" s="155"/>
      <c r="J105" s="155"/>
    </row>
    <row r="106" spans="1:10">
      <c r="A106" s="545" t="s">
        <v>275</v>
      </c>
      <c r="B106" s="546"/>
      <c r="C106" s="576"/>
      <c r="D106" s="359">
        <f>SUM(E106:F106)</f>
        <v>0</v>
      </c>
      <c r="E106" s="359"/>
      <c r="F106" s="360"/>
      <c r="H106" s="222"/>
      <c r="I106" s="222"/>
      <c r="J106" s="222"/>
    </row>
    <row r="107" spans="1:10">
      <c r="A107" s="547" t="s">
        <v>12</v>
      </c>
      <c r="B107" s="212"/>
      <c r="C107" s="577"/>
      <c r="D107" s="359">
        <f>SUM(E107:F107)</f>
        <v>0</v>
      </c>
      <c r="E107" s="212"/>
      <c r="F107" s="213"/>
      <c r="H107" s="155"/>
      <c r="I107" s="155"/>
      <c r="J107" s="155"/>
    </row>
    <row r="108" spans="1:10" ht="14.25" customHeight="1" thickBot="1">
      <c r="A108" s="388"/>
      <c r="B108" s="389"/>
      <c r="C108" s="580"/>
      <c r="D108" s="370"/>
      <c r="E108" s="370"/>
      <c r="F108" s="371"/>
      <c r="H108" s="155"/>
      <c r="I108" s="155"/>
      <c r="J108" s="155"/>
    </row>
    <row r="109" spans="1:10" ht="14.25" customHeight="1">
      <c r="A109" s="543" t="s">
        <v>537</v>
      </c>
      <c r="B109" s="586"/>
      <c r="C109" s="587"/>
      <c r="D109" s="356">
        <f>SUM(E109:F109)</f>
        <v>108578</v>
      </c>
      <c r="E109" s="356">
        <f>SUM(E111:E113)</f>
        <v>108578</v>
      </c>
      <c r="F109" s="357">
        <f>SUM(F111:F113)</f>
        <v>0</v>
      </c>
      <c r="H109" s="155"/>
      <c r="I109" s="155"/>
      <c r="J109" s="155"/>
    </row>
    <row r="110" spans="1:10" ht="14.25" customHeight="1">
      <c r="A110" s="759" t="s">
        <v>273</v>
      </c>
      <c r="B110" s="760"/>
      <c r="C110" s="760"/>
      <c r="D110" s="760"/>
      <c r="E110" s="760"/>
      <c r="F110" s="761"/>
      <c r="H110" s="155"/>
      <c r="I110" s="155"/>
      <c r="J110" s="155"/>
    </row>
    <row r="111" spans="1:10" ht="14.25" customHeight="1">
      <c r="A111" s="545" t="s">
        <v>274</v>
      </c>
      <c r="B111" s="546"/>
      <c r="C111" s="576"/>
      <c r="D111" s="359">
        <f>SUM(E111:F111)</f>
        <v>82462</v>
      </c>
      <c r="E111" s="359">
        <v>82462</v>
      </c>
      <c r="F111" s="360"/>
      <c r="H111" s="155"/>
      <c r="I111" s="155"/>
      <c r="J111" s="155"/>
    </row>
    <row r="112" spans="1:10" ht="14.25" customHeight="1">
      <c r="A112" s="545" t="s">
        <v>275</v>
      </c>
      <c r="B112" s="546"/>
      <c r="C112" s="576"/>
      <c r="D112" s="359">
        <f>SUM(E112:F112)</f>
        <v>26116</v>
      </c>
      <c r="E112" s="359">
        <v>26116</v>
      </c>
      <c r="F112" s="360"/>
      <c r="H112" s="155"/>
      <c r="I112" s="155"/>
      <c r="J112" s="155"/>
    </row>
    <row r="113" spans="1:10" ht="14.25" customHeight="1">
      <c r="A113" s="547" t="s">
        <v>12</v>
      </c>
      <c r="B113" s="212"/>
      <c r="C113" s="577"/>
      <c r="D113" s="359">
        <f>SUM(E113:F113)</f>
        <v>0</v>
      </c>
      <c r="E113" s="212"/>
      <c r="F113" s="213"/>
      <c r="H113" s="155"/>
      <c r="I113" s="155"/>
      <c r="J113" s="155"/>
    </row>
    <row r="114" spans="1:10" ht="14.25" customHeight="1" thickBot="1">
      <c r="A114" s="588"/>
      <c r="B114" s="589"/>
      <c r="C114" s="590"/>
      <c r="D114" s="589"/>
      <c r="E114" s="589"/>
      <c r="F114" s="591"/>
      <c r="H114" s="155"/>
      <c r="I114" s="155"/>
      <c r="J114" s="155"/>
    </row>
    <row r="115" spans="1:10" ht="14.25" customHeight="1">
      <c r="A115" s="543" t="s">
        <v>359</v>
      </c>
      <c r="B115" s="586"/>
      <c r="C115" s="587"/>
      <c r="D115" s="356">
        <f>SUM(E115:F115)</f>
        <v>459978</v>
      </c>
      <c r="E115" s="356">
        <f>SUM(E117:E119)</f>
        <v>459978</v>
      </c>
      <c r="F115" s="357">
        <f>SUM(F117:F119)</f>
        <v>0</v>
      </c>
      <c r="H115" s="155"/>
      <c r="I115" s="155"/>
      <c r="J115" s="155"/>
    </row>
    <row r="116" spans="1:10" ht="14.25" customHeight="1">
      <c r="A116" s="759" t="s">
        <v>273</v>
      </c>
      <c r="B116" s="760"/>
      <c r="C116" s="760"/>
      <c r="D116" s="760"/>
      <c r="E116" s="760"/>
      <c r="F116" s="761"/>
      <c r="H116" s="155"/>
      <c r="I116" s="155"/>
      <c r="J116" s="155"/>
    </row>
    <row r="117" spans="1:10" ht="14.25" customHeight="1">
      <c r="A117" s="545" t="s">
        <v>274</v>
      </c>
      <c r="B117" s="546"/>
      <c r="C117" s="576"/>
      <c r="D117" s="359">
        <f>SUM(E117:F117)</f>
        <v>492</v>
      </c>
      <c r="E117" s="359">
        <v>492</v>
      </c>
      <c r="F117" s="360"/>
      <c r="H117" s="155"/>
      <c r="I117" s="155"/>
      <c r="J117" s="155"/>
    </row>
    <row r="118" spans="1:10" ht="14.25" customHeight="1">
      <c r="A118" s="545" t="s">
        <v>275</v>
      </c>
      <c r="B118" s="546"/>
      <c r="C118" s="576"/>
      <c r="D118" s="359">
        <f>SUM(E118:F118)</f>
        <v>272276</v>
      </c>
      <c r="E118" s="359">
        <v>272276</v>
      </c>
      <c r="F118" s="360"/>
      <c r="H118" s="155"/>
      <c r="I118" s="155"/>
      <c r="J118" s="155"/>
    </row>
    <row r="119" spans="1:10" ht="14.25" customHeight="1">
      <c r="A119" s="547" t="s">
        <v>12</v>
      </c>
      <c r="B119" s="212"/>
      <c r="C119" s="577"/>
      <c r="D119" s="359">
        <f>SUM(E119:F119)</f>
        <v>187210</v>
      </c>
      <c r="E119" s="212">
        <v>187210</v>
      </c>
      <c r="F119" s="213"/>
      <c r="H119" s="155"/>
      <c r="I119" s="155"/>
      <c r="J119" s="155"/>
    </row>
    <row r="120" spans="1:10" ht="14.25" customHeight="1" thickBot="1">
      <c r="A120" s="588"/>
      <c r="B120" s="589"/>
      <c r="C120" s="590"/>
      <c r="D120" s="589"/>
      <c r="E120" s="589"/>
      <c r="F120" s="591"/>
      <c r="H120" s="155"/>
      <c r="I120" s="155"/>
      <c r="J120" s="155"/>
    </row>
    <row r="121" spans="1:10" ht="24" customHeight="1">
      <c r="A121" s="543" t="s">
        <v>538</v>
      </c>
      <c r="B121" s="586"/>
      <c r="C121" s="587"/>
      <c r="D121" s="356">
        <f>SUM(E121:F121)</f>
        <v>229255</v>
      </c>
      <c r="E121" s="356">
        <f>SUM(E123:E125)</f>
        <v>215659</v>
      </c>
      <c r="F121" s="357">
        <f>SUM(F123:F125)</f>
        <v>13596</v>
      </c>
      <c r="H121" s="155"/>
      <c r="I121" s="155"/>
      <c r="J121" s="155"/>
    </row>
    <row r="122" spans="1:10" ht="14.25" customHeight="1">
      <c r="A122" s="759" t="s">
        <v>273</v>
      </c>
      <c r="B122" s="760"/>
      <c r="C122" s="760"/>
      <c r="D122" s="760"/>
      <c r="E122" s="760"/>
      <c r="F122" s="761"/>
      <c r="H122" s="155"/>
      <c r="I122" s="155"/>
      <c r="J122" s="155"/>
    </row>
    <row r="123" spans="1:10" ht="14.25" customHeight="1">
      <c r="A123" s="545" t="s">
        <v>274</v>
      </c>
      <c r="B123" s="546"/>
      <c r="C123" s="576"/>
      <c r="D123" s="359">
        <f>SUM(E123:F123)</f>
        <v>168103</v>
      </c>
      <c r="E123" s="359">
        <v>154507</v>
      </c>
      <c r="F123" s="360">
        <v>13596</v>
      </c>
      <c r="H123" s="155"/>
      <c r="I123" s="155"/>
      <c r="J123" s="155"/>
    </row>
    <row r="124" spans="1:10" ht="14.25" customHeight="1">
      <c r="A124" s="545" t="s">
        <v>275</v>
      </c>
      <c r="B124" s="546"/>
      <c r="C124" s="576"/>
      <c r="D124" s="359">
        <f>SUM(E124:F124)</f>
        <v>61152</v>
      </c>
      <c r="E124" s="359">
        <v>61152</v>
      </c>
      <c r="F124" s="360"/>
      <c r="H124" s="155"/>
      <c r="I124" s="155"/>
      <c r="J124" s="155"/>
    </row>
    <row r="125" spans="1:10" ht="14.25" customHeight="1">
      <c r="A125" s="547" t="s">
        <v>12</v>
      </c>
      <c r="B125" s="212"/>
      <c r="C125" s="577"/>
      <c r="D125" s="359">
        <f>SUM(E125:F125)</f>
        <v>0</v>
      </c>
      <c r="E125" s="212"/>
      <c r="F125" s="213"/>
      <c r="H125" s="155"/>
      <c r="I125" s="155"/>
      <c r="J125" s="155"/>
    </row>
    <row r="126" spans="1:10" ht="14.25" customHeight="1" thickBot="1">
      <c r="A126" s="388"/>
      <c r="B126" s="389"/>
      <c r="C126" s="580"/>
      <c r="D126" s="370"/>
      <c r="E126" s="370"/>
      <c r="F126" s="371"/>
      <c r="H126" s="155"/>
      <c r="I126" s="155"/>
      <c r="J126" s="155"/>
    </row>
    <row r="127" spans="1:10" ht="15.75">
      <c r="A127" s="593" t="s">
        <v>276</v>
      </c>
      <c r="B127" s="594"/>
      <c r="C127" s="595"/>
      <c r="D127" s="596">
        <f>SUM(E127:F127)</f>
        <v>9185300</v>
      </c>
      <c r="E127" s="596">
        <f>SUM(E129:E131)</f>
        <v>8822504</v>
      </c>
      <c r="F127" s="597">
        <f>SUM(F129:F131)</f>
        <v>362796</v>
      </c>
    </row>
    <row r="128" spans="1:10" ht="15.75">
      <c r="A128" s="762" t="s">
        <v>273</v>
      </c>
      <c r="B128" s="763"/>
      <c r="C128" s="763"/>
      <c r="D128" s="763"/>
      <c r="E128" s="763"/>
      <c r="F128" s="764"/>
      <c r="G128" s="362" t="s">
        <v>539</v>
      </c>
    </row>
    <row r="129" spans="1:10" ht="15.75">
      <c r="A129" s="598" t="s">
        <v>274</v>
      </c>
      <c r="B129" s="599"/>
      <c r="C129" s="600"/>
      <c r="D129" s="376">
        <f>SUM(E129:F129)</f>
        <v>628130</v>
      </c>
      <c r="E129" s="378">
        <f>SUM(E21+E27+E33+E39+E45+E51+E57+E63+E69+E75+E81+E87+E93+E99+E105+E111+E117+E123)</f>
        <v>614534</v>
      </c>
      <c r="F129" s="378">
        <f>SUM(F21+F27+F33+F39+F45+F51+F57+F63+F69+F75+F81+F87+F93+F99+F105+F111+F117+F123)</f>
        <v>13596</v>
      </c>
      <c r="G129" s="364">
        <v>628130</v>
      </c>
      <c r="H129" s="364">
        <f>SUM(D129-G129)</f>
        <v>0</v>
      </c>
      <c r="I129" s="361"/>
      <c r="J129" s="361"/>
    </row>
    <row r="130" spans="1:10" ht="15.75">
      <c r="A130" s="598" t="s">
        <v>275</v>
      </c>
      <c r="B130" s="599"/>
      <c r="C130" s="600"/>
      <c r="D130" s="376">
        <f>SUM(E130:F130)</f>
        <v>2318146</v>
      </c>
      <c r="E130" s="378">
        <f t="shared" ref="E130:F131" si="0">SUM(E22+E28+E34+E40+E46+E52+E58+E64+E70+E76+E82+E88+E94+E100+E106+E112+E118+E124)</f>
        <v>2312290</v>
      </c>
      <c r="F130" s="378">
        <f t="shared" si="0"/>
        <v>5856</v>
      </c>
      <c r="G130" s="364">
        <v>2318146</v>
      </c>
      <c r="H130" s="364">
        <f t="shared" ref="H130:H132" si="1">SUM(D130-G130)</f>
        <v>0</v>
      </c>
      <c r="I130" s="364"/>
      <c r="J130" s="361"/>
    </row>
    <row r="131" spans="1:10" ht="15.75">
      <c r="A131" s="601" t="s">
        <v>12</v>
      </c>
      <c r="B131" s="602"/>
      <c r="C131" s="603"/>
      <c r="D131" s="376">
        <f>SUM(E131:F131)</f>
        <v>6239024</v>
      </c>
      <c r="E131" s="378">
        <f t="shared" si="0"/>
        <v>5895680</v>
      </c>
      <c r="F131" s="378">
        <f t="shared" si="0"/>
        <v>343344</v>
      </c>
      <c r="G131" s="364">
        <v>6239024</v>
      </c>
      <c r="H131" s="364">
        <f t="shared" si="1"/>
        <v>0</v>
      </c>
      <c r="I131" s="364">
        <f>SUM(G131:H131)</f>
        <v>6239024</v>
      </c>
      <c r="J131" s="361"/>
    </row>
    <row r="132" spans="1:10">
      <c r="A132" s="604"/>
      <c r="B132" s="605"/>
      <c r="C132" s="606"/>
      <c r="D132" s="607">
        <f>SUM(D129:D131)</f>
        <v>9185300</v>
      </c>
      <c r="E132" s="607">
        <f>SUM(E129:E131)</f>
        <v>8822504</v>
      </c>
      <c r="F132" s="608">
        <f>SUM(F129:F131)</f>
        <v>362796</v>
      </c>
      <c r="G132" s="364">
        <f>SUM(G129:G131)</f>
        <v>9185300</v>
      </c>
      <c r="H132" s="364">
        <f t="shared" si="1"/>
        <v>0</v>
      </c>
      <c r="I132" s="364">
        <f>SUM(G132:H132)</f>
        <v>9185300</v>
      </c>
      <c r="J132" s="361"/>
    </row>
    <row r="133" spans="1:10" ht="13.5" thickBot="1">
      <c r="A133" s="609"/>
      <c r="B133" s="610"/>
      <c r="C133" s="611"/>
      <c r="D133" s="610"/>
      <c r="E133" s="610"/>
      <c r="F133" s="612"/>
      <c r="G133" s="361"/>
      <c r="H133" s="364"/>
      <c r="I133" s="361"/>
      <c r="J133" s="361"/>
    </row>
    <row r="134" spans="1:10" ht="13.5">
      <c r="A134" s="613" t="s">
        <v>199</v>
      </c>
      <c r="B134" s="155"/>
      <c r="C134" s="614"/>
      <c r="D134" s="615">
        <f>SUM(E134:F134)</f>
        <v>6160059</v>
      </c>
      <c r="E134" s="615">
        <v>5816715</v>
      </c>
      <c r="F134" s="615">
        <v>343344</v>
      </c>
    </row>
    <row r="135" spans="1:10">
      <c r="A135" s="154"/>
      <c r="B135" s="155"/>
      <c r="C135" s="614"/>
      <c r="D135" s="615">
        <f>SUM(D131-D134)</f>
        <v>78965</v>
      </c>
      <c r="E135" s="615">
        <f t="shared" ref="E135:F135" si="2">SUM(E131-E134)</f>
        <v>78965</v>
      </c>
      <c r="F135" s="615">
        <f t="shared" si="2"/>
        <v>0</v>
      </c>
    </row>
    <row r="136" spans="1:10">
      <c r="A136" s="171" t="s">
        <v>73</v>
      </c>
      <c r="B136" s="155"/>
      <c r="C136" s="614"/>
      <c r="D136" s="615"/>
      <c r="E136" s="615"/>
      <c r="F136" s="615"/>
    </row>
    <row r="137" spans="1:10">
      <c r="D137" s="364">
        <v>2604</v>
      </c>
      <c r="E137" s="364">
        <v>-49085</v>
      </c>
      <c r="F137" s="364"/>
    </row>
    <row r="138" spans="1:10">
      <c r="D138" s="361">
        <v>2606</v>
      </c>
      <c r="E138" s="361">
        <v>-29880</v>
      </c>
      <c r="F138" s="361"/>
    </row>
    <row r="139" spans="1:10">
      <c r="A139" s="392"/>
      <c r="E139" s="367">
        <f>SUM(E137:E138)</f>
        <v>-78965</v>
      </c>
    </row>
  </sheetData>
  <mergeCells count="54">
    <mergeCell ref="A122:F122"/>
    <mergeCell ref="A128:F128"/>
    <mergeCell ref="A74:F74"/>
    <mergeCell ref="A80:F80"/>
    <mergeCell ref="A86:F86"/>
    <mergeCell ref="A92:F92"/>
    <mergeCell ref="A98:F98"/>
    <mergeCell ref="A104:F104"/>
    <mergeCell ref="A110:F110"/>
    <mergeCell ref="A116:F116"/>
    <mergeCell ref="A68:F68"/>
    <mergeCell ref="G17:G18"/>
    <mergeCell ref="H17:I17"/>
    <mergeCell ref="A20:F20"/>
    <mergeCell ref="A24:F24"/>
    <mergeCell ref="A26:F26"/>
    <mergeCell ref="A32:F32"/>
    <mergeCell ref="A38:F38"/>
    <mergeCell ref="A44:F44"/>
    <mergeCell ref="A50:F50"/>
    <mergeCell ref="A56:F56"/>
    <mergeCell ref="A62:F62"/>
    <mergeCell ref="A15:C15"/>
    <mergeCell ref="D15:F15"/>
    <mergeCell ref="A16:A18"/>
    <mergeCell ref="B16:B18"/>
    <mergeCell ref="C16:C18"/>
    <mergeCell ref="D16:F16"/>
    <mergeCell ref="D17:D18"/>
    <mergeCell ref="E17:F17"/>
    <mergeCell ref="A11:C11"/>
    <mergeCell ref="D11:F11"/>
    <mergeCell ref="A12:C12"/>
    <mergeCell ref="D12:F12"/>
    <mergeCell ref="A13:C13"/>
    <mergeCell ref="D13:F13"/>
    <mergeCell ref="A8:C8"/>
    <mergeCell ref="D8:F8"/>
    <mergeCell ref="A9:C9"/>
    <mergeCell ref="D9:F9"/>
    <mergeCell ref="A10:C10"/>
    <mergeCell ref="D10:F10"/>
    <mergeCell ref="A5:C5"/>
    <mergeCell ref="D5:F5"/>
    <mergeCell ref="A6:C6"/>
    <mergeCell ref="D6:F6"/>
    <mergeCell ref="A7:C7"/>
    <mergeCell ref="D7:F7"/>
    <mergeCell ref="E1:F1"/>
    <mergeCell ref="A2:F2"/>
    <mergeCell ref="A3:C3"/>
    <mergeCell ref="D3:F3"/>
    <mergeCell ref="A4:C4"/>
    <mergeCell ref="D4:F4"/>
  </mergeCells>
  <pageMargins left="0.11811023622047245" right="0" top="0.74803149606299213" bottom="0.74803149606299213" header="0.31496062992125984" footer="0.31496062992125984"/>
  <pageSetup paperSize="9" orientation="portrait" r:id="rId1"/>
  <rowBreaks count="1" manualBreakCount="1"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4"/>
  <sheetViews>
    <sheetView topLeftCell="E1" workbookViewId="0">
      <selection activeCell="V72" sqref="V72"/>
    </sheetView>
  </sheetViews>
  <sheetFormatPr defaultRowHeight="12"/>
  <cols>
    <col min="1" max="1" width="7.42578125" style="382" hidden="1" customWidth="1"/>
    <col min="2" max="2" width="6.85546875" style="227" customWidth="1"/>
    <col min="3" max="3" width="39.28515625" style="347" customWidth="1"/>
    <col min="4" max="4" width="9.140625" style="227"/>
    <col min="5" max="5" width="8.5703125" style="227" customWidth="1"/>
    <col min="6" max="6" width="9.7109375" style="227" customWidth="1"/>
    <col min="7" max="7" width="9.140625" style="227"/>
    <col min="8" max="8" width="8.7109375" style="227" customWidth="1"/>
    <col min="9" max="9" width="8" style="227" customWidth="1"/>
    <col min="10" max="10" width="10.28515625" style="227" customWidth="1"/>
    <col min="11" max="11" width="10" style="227" customWidth="1"/>
    <col min="12" max="12" width="10.7109375" style="347" customWidth="1"/>
    <col min="13" max="13" width="8.5703125" style="227" customWidth="1"/>
    <col min="14" max="14" width="9.140625" style="227"/>
    <col min="15" max="15" width="13.5703125" style="227" customWidth="1"/>
    <col min="16" max="21" width="9.140625" style="227"/>
    <col min="22" max="22" width="9.5703125" style="227" customWidth="1"/>
    <col min="23" max="33" width="9.140625" style="227"/>
    <col min="34" max="34" width="4.7109375" style="227" customWidth="1"/>
    <col min="35" max="35" width="48.28515625" style="227" customWidth="1"/>
    <col min="36" max="36" width="10.28515625" style="227" customWidth="1"/>
    <col min="37" max="39" width="9.140625" style="227"/>
    <col min="40" max="40" width="7.42578125" style="227" customWidth="1"/>
    <col min="41" max="41" width="9.140625" style="227"/>
    <col min="42" max="42" width="9.85546875" style="227" customWidth="1"/>
    <col min="43" max="110" width="9.140625" style="227"/>
    <col min="111" max="111" width="5.7109375" style="227" customWidth="1"/>
    <col min="112" max="112" width="43.140625" style="227" customWidth="1"/>
    <col min="113" max="113" width="11.7109375" style="227" customWidth="1"/>
    <col min="114" max="114" width="19.42578125" style="227" customWidth="1"/>
    <col min="115" max="115" width="14.5703125" style="227" customWidth="1"/>
    <col min="116" max="210" width="9.140625" style="227"/>
    <col min="211" max="211" width="3.5703125" style="227" customWidth="1"/>
    <col min="212" max="212" width="6.85546875" style="227" customWidth="1"/>
    <col min="213" max="213" width="35" style="227" customWidth="1"/>
    <col min="214" max="214" width="10.7109375" style="227" customWidth="1"/>
    <col min="215" max="215" width="11.5703125" style="227" customWidth="1"/>
    <col min="216" max="216" width="12" style="227" customWidth="1"/>
    <col min="217" max="217" width="9.140625" style="227"/>
    <col min="218" max="218" width="11.7109375" style="227" customWidth="1"/>
    <col min="219" max="219" width="9.140625" style="227"/>
    <col min="220" max="220" width="11.7109375" style="227" customWidth="1"/>
    <col min="221" max="221" width="10.5703125" style="227" customWidth="1"/>
    <col min="222" max="222" width="9.140625" style="227" customWidth="1"/>
    <col min="223" max="246" width="9.140625" style="227"/>
    <col min="247" max="247" width="3.42578125" style="227" customWidth="1"/>
    <col min="248" max="248" width="6.85546875" style="227" customWidth="1"/>
    <col min="249" max="249" width="39.28515625" style="227" customWidth="1"/>
    <col min="250" max="251" width="9.140625" style="227"/>
    <col min="252" max="252" width="10.140625" style="227" customWidth="1"/>
    <col min="253" max="253" width="9.140625" style="227"/>
    <col min="254" max="254" width="11" style="227" customWidth="1"/>
    <col min="255" max="256" width="9.140625" style="227"/>
    <col min="257" max="257" width="10.42578125" style="227" customWidth="1"/>
    <col min="258" max="259" width="9.140625" style="227"/>
    <col min="260" max="260" width="11.5703125" style="227" customWidth="1"/>
    <col min="261" max="289" width="9.140625" style="227"/>
    <col min="290" max="290" width="4.7109375" style="227" customWidth="1"/>
    <col min="291" max="291" width="48.28515625" style="227" customWidth="1"/>
    <col min="292" max="292" width="10.28515625" style="227" customWidth="1"/>
    <col min="293" max="295" width="9.140625" style="227"/>
    <col min="296" max="296" width="7.42578125" style="227" customWidth="1"/>
    <col min="297" max="297" width="9.140625" style="227"/>
    <col min="298" max="298" width="9.85546875" style="227" customWidth="1"/>
    <col min="299" max="366" width="9.140625" style="227"/>
    <col min="367" max="367" width="5.7109375" style="227" customWidth="1"/>
    <col min="368" max="368" width="43.140625" style="227" customWidth="1"/>
    <col min="369" max="369" width="11.7109375" style="227" customWidth="1"/>
    <col min="370" max="370" width="19.42578125" style="227" customWidth="1"/>
    <col min="371" max="371" width="14.5703125" style="227" customWidth="1"/>
    <col min="372" max="466" width="9.140625" style="227"/>
    <col min="467" max="467" width="3.5703125" style="227" customWidth="1"/>
    <col min="468" max="468" width="6.85546875" style="227" customWidth="1"/>
    <col min="469" max="469" width="35" style="227" customWidth="1"/>
    <col min="470" max="470" width="10.7109375" style="227" customWidth="1"/>
    <col min="471" max="471" width="11.5703125" style="227" customWidth="1"/>
    <col min="472" max="472" width="12" style="227" customWidth="1"/>
    <col min="473" max="473" width="9.140625" style="227"/>
    <col min="474" max="474" width="11.7109375" style="227" customWidth="1"/>
    <col min="475" max="475" width="9.140625" style="227"/>
    <col min="476" max="476" width="11.7109375" style="227" customWidth="1"/>
    <col min="477" max="477" width="10.5703125" style="227" customWidth="1"/>
    <col min="478" max="478" width="9.140625" style="227" customWidth="1"/>
    <col min="479" max="502" width="9.140625" style="227"/>
    <col min="503" max="503" width="3.42578125" style="227" customWidth="1"/>
    <col min="504" max="504" width="6.85546875" style="227" customWidth="1"/>
    <col min="505" max="505" width="39.28515625" style="227" customWidth="1"/>
    <col min="506" max="507" width="9.140625" style="227"/>
    <col min="508" max="508" width="10.140625" style="227" customWidth="1"/>
    <col min="509" max="509" width="9.140625" style="227"/>
    <col min="510" max="510" width="11" style="227" customWidth="1"/>
    <col min="511" max="512" width="9.140625" style="227"/>
    <col min="513" max="513" width="10.42578125" style="227" customWidth="1"/>
    <col min="514" max="515" width="9.140625" style="227"/>
    <col min="516" max="516" width="11.5703125" style="227" customWidth="1"/>
    <col min="517" max="545" width="9.140625" style="227"/>
    <col min="546" max="546" width="4.7109375" style="227" customWidth="1"/>
    <col min="547" max="547" width="48.28515625" style="227" customWidth="1"/>
    <col min="548" max="548" width="10.28515625" style="227" customWidth="1"/>
    <col min="549" max="551" width="9.140625" style="227"/>
    <col min="552" max="552" width="7.42578125" style="227" customWidth="1"/>
    <col min="553" max="553" width="9.140625" style="227"/>
    <col min="554" max="554" width="9.85546875" style="227" customWidth="1"/>
    <col min="555" max="622" width="9.140625" style="227"/>
    <col min="623" max="623" width="5.7109375" style="227" customWidth="1"/>
    <col min="624" max="624" width="43.140625" style="227" customWidth="1"/>
    <col min="625" max="625" width="11.7109375" style="227" customWidth="1"/>
    <col min="626" max="626" width="19.42578125" style="227" customWidth="1"/>
    <col min="627" max="627" width="14.5703125" style="227" customWidth="1"/>
    <col min="628" max="722" width="9.140625" style="227"/>
    <col min="723" max="723" width="3.5703125" style="227" customWidth="1"/>
    <col min="724" max="724" width="6.85546875" style="227" customWidth="1"/>
    <col min="725" max="725" width="35" style="227" customWidth="1"/>
    <col min="726" max="726" width="10.7109375" style="227" customWidth="1"/>
    <col min="727" max="727" width="11.5703125" style="227" customWidth="1"/>
    <col min="728" max="728" width="12" style="227" customWidth="1"/>
    <col min="729" max="729" width="9.140625" style="227"/>
    <col min="730" max="730" width="11.7109375" style="227" customWidth="1"/>
    <col min="731" max="731" width="9.140625" style="227"/>
    <col min="732" max="732" width="11.7109375" style="227" customWidth="1"/>
    <col min="733" max="733" width="10.5703125" style="227" customWidth="1"/>
    <col min="734" max="734" width="9.140625" style="227" customWidth="1"/>
    <col min="735" max="758" width="9.140625" style="227"/>
    <col min="759" max="759" width="3.42578125" style="227" customWidth="1"/>
    <col min="760" max="760" width="6.85546875" style="227" customWidth="1"/>
    <col min="761" max="761" width="39.28515625" style="227" customWidth="1"/>
    <col min="762" max="763" width="9.140625" style="227"/>
    <col min="764" max="764" width="10.140625" style="227" customWidth="1"/>
    <col min="765" max="765" width="9.140625" style="227"/>
    <col min="766" max="766" width="11" style="227" customWidth="1"/>
    <col min="767" max="768" width="9.140625" style="227"/>
    <col min="769" max="769" width="10.42578125" style="227" customWidth="1"/>
    <col min="770" max="771" width="9.140625" style="227"/>
    <col min="772" max="772" width="11.5703125" style="227" customWidth="1"/>
    <col min="773" max="801" width="9.140625" style="227"/>
    <col min="802" max="802" width="4.7109375" style="227" customWidth="1"/>
    <col min="803" max="803" width="48.28515625" style="227" customWidth="1"/>
    <col min="804" max="804" width="10.28515625" style="227" customWidth="1"/>
    <col min="805" max="807" width="9.140625" style="227"/>
    <col min="808" max="808" width="7.42578125" style="227" customWidth="1"/>
    <col min="809" max="809" width="9.140625" style="227"/>
    <col min="810" max="810" width="9.85546875" style="227" customWidth="1"/>
    <col min="811" max="878" width="9.140625" style="227"/>
    <col min="879" max="879" width="5.7109375" style="227" customWidth="1"/>
    <col min="880" max="880" width="43.140625" style="227" customWidth="1"/>
    <col min="881" max="881" width="11.7109375" style="227" customWidth="1"/>
    <col min="882" max="882" width="19.42578125" style="227" customWidth="1"/>
    <col min="883" max="883" width="14.5703125" style="227" customWidth="1"/>
    <col min="884" max="978" width="9.140625" style="227"/>
    <col min="979" max="979" width="3.5703125" style="227" customWidth="1"/>
    <col min="980" max="980" width="6.85546875" style="227" customWidth="1"/>
    <col min="981" max="981" width="35" style="227" customWidth="1"/>
    <col min="982" max="982" width="10.7109375" style="227" customWidth="1"/>
    <col min="983" max="983" width="11.5703125" style="227" customWidth="1"/>
    <col min="984" max="984" width="12" style="227" customWidth="1"/>
    <col min="985" max="985" width="9.140625" style="227"/>
    <col min="986" max="986" width="11.7109375" style="227" customWidth="1"/>
    <col min="987" max="987" width="9.140625" style="227"/>
    <col min="988" max="988" width="11.7109375" style="227" customWidth="1"/>
    <col min="989" max="989" width="10.5703125" style="227" customWidth="1"/>
    <col min="990" max="990" width="9.140625" style="227" customWidth="1"/>
    <col min="991" max="1014" width="9.140625" style="227"/>
    <col min="1015" max="1015" width="3.42578125" style="227" customWidth="1"/>
    <col min="1016" max="1016" width="6.85546875" style="227" customWidth="1"/>
    <col min="1017" max="1017" width="39.28515625" style="227" customWidth="1"/>
    <col min="1018" max="1019" width="9.140625" style="227"/>
    <col min="1020" max="1020" width="10.140625" style="227" customWidth="1"/>
    <col min="1021" max="1021" width="9.140625" style="227"/>
    <col min="1022" max="1022" width="11" style="227" customWidth="1"/>
    <col min="1023" max="1024" width="9.140625" style="227"/>
    <col min="1025" max="1025" width="10.42578125" style="227" customWidth="1"/>
    <col min="1026" max="1027" width="9.140625" style="227"/>
    <col min="1028" max="1028" width="11.5703125" style="227" customWidth="1"/>
    <col min="1029" max="1057" width="9.140625" style="227"/>
    <col min="1058" max="1058" width="4.7109375" style="227" customWidth="1"/>
    <col min="1059" max="1059" width="48.28515625" style="227" customWidth="1"/>
    <col min="1060" max="1060" width="10.28515625" style="227" customWidth="1"/>
    <col min="1061" max="1063" width="9.140625" style="227"/>
    <col min="1064" max="1064" width="7.42578125" style="227" customWidth="1"/>
    <col min="1065" max="1065" width="9.140625" style="227"/>
    <col min="1066" max="1066" width="9.85546875" style="227" customWidth="1"/>
    <col min="1067" max="1134" width="9.140625" style="227"/>
    <col min="1135" max="1135" width="5.7109375" style="227" customWidth="1"/>
    <col min="1136" max="1136" width="43.140625" style="227" customWidth="1"/>
    <col min="1137" max="1137" width="11.7109375" style="227" customWidth="1"/>
    <col min="1138" max="1138" width="19.42578125" style="227" customWidth="1"/>
    <col min="1139" max="1139" width="14.5703125" style="227" customWidth="1"/>
    <col min="1140" max="1234" width="9.140625" style="227"/>
    <col min="1235" max="1235" width="3.5703125" style="227" customWidth="1"/>
    <col min="1236" max="1236" width="6.85546875" style="227" customWidth="1"/>
    <col min="1237" max="1237" width="35" style="227" customWidth="1"/>
    <col min="1238" max="1238" width="10.7109375" style="227" customWidth="1"/>
    <col min="1239" max="1239" width="11.5703125" style="227" customWidth="1"/>
    <col min="1240" max="1240" width="12" style="227" customWidth="1"/>
    <col min="1241" max="1241" width="9.140625" style="227"/>
    <col min="1242" max="1242" width="11.7109375" style="227" customWidth="1"/>
    <col min="1243" max="1243" width="9.140625" style="227"/>
    <col min="1244" max="1244" width="11.7109375" style="227" customWidth="1"/>
    <col min="1245" max="1245" width="10.5703125" style="227" customWidth="1"/>
    <col min="1246" max="1246" width="9.140625" style="227" customWidth="1"/>
    <col min="1247" max="1270" width="9.140625" style="227"/>
    <col min="1271" max="1271" width="3.42578125" style="227" customWidth="1"/>
    <col min="1272" max="1272" width="6.85546875" style="227" customWidth="1"/>
    <col min="1273" max="1273" width="39.28515625" style="227" customWidth="1"/>
    <col min="1274" max="1275" width="9.140625" style="227"/>
    <col min="1276" max="1276" width="10.140625" style="227" customWidth="1"/>
    <col min="1277" max="1277" width="9.140625" style="227"/>
    <col min="1278" max="1278" width="11" style="227" customWidth="1"/>
    <col min="1279" max="1280" width="9.140625" style="227"/>
    <col min="1281" max="1281" width="10.42578125" style="227" customWidth="1"/>
    <col min="1282" max="1283" width="9.140625" style="227"/>
    <col min="1284" max="1284" width="11.5703125" style="227" customWidth="1"/>
    <col min="1285" max="1313" width="9.140625" style="227"/>
    <col min="1314" max="1314" width="4.7109375" style="227" customWidth="1"/>
    <col min="1315" max="1315" width="48.28515625" style="227" customWidth="1"/>
    <col min="1316" max="1316" width="10.28515625" style="227" customWidth="1"/>
    <col min="1317" max="1319" width="9.140625" style="227"/>
    <col min="1320" max="1320" width="7.42578125" style="227" customWidth="1"/>
    <col min="1321" max="1321" width="9.140625" style="227"/>
    <col min="1322" max="1322" width="9.85546875" style="227" customWidth="1"/>
    <col min="1323" max="1390" width="9.140625" style="227"/>
    <col min="1391" max="1391" width="5.7109375" style="227" customWidth="1"/>
    <col min="1392" max="1392" width="43.140625" style="227" customWidth="1"/>
    <col min="1393" max="1393" width="11.7109375" style="227" customWidth="1"/>
    <col min="1394" max="1394" width="19.42578125" style="227" customWidth="1"/>
    <col min="1395" max="1395" width="14.5703125" style="227" customWidth="1"/>
    <col min="1396" max="1490" width="9.140625" style="227"/>
    <col min="1491" max="1491" width="3.5703125" style="227" customWidth="1"/>
    <col min="1492" max="1492" width="6.85546875" style="227" customWidth="1"/>
    <col min="1493" max="1493" width="35" style="227" customWidth="1"/>
    <col min="1494" max="1494" width="10.7109375" style="227" customWidth="1"/>
    <col min="1495" max="1495" width="11.5703125" style="227" customWidth="1"/>
    <col min="1496" max="1496" width="12" style="227" customWidth="1"/>
    <col min="1497" max="1497" width="9.140625" style="227"/>
    <col min="1498" max="1498" width="11.7109375" style="227" customWidth="1"/>
    <col min="1499" max="1499" width="9.140625" style="227"/>
    <col min="1500" max="1500" width="11.7109375" style="227" customWidth="1"/>
    <col min="1501" max="1501" width="10.5703125" style="227" customWidth="1"/>
    <col min="1502" max="1502" width="9.140625" style="227" customWidth="1"/>
    <col min="1503" max="1526" width="9.140625" style="227"/>
    <col min="1527" max="1527" width="3.42578125" style="227" customWidth="1"/>
    <col min="1528" max="1528" width="6.85546875" style="227" customWidth="1"/>
    <col min="1529" max="1529" width="39.28515625" style="227" customWidth="1"/>
    <col min="1530" max="1531" width="9.140625" style="227"/>
    <col min="1532" max="1532" width="10.140625" style="227" customWidth="1"/>
    <col min="1533" max="1533" width="9.140625" style="227"/>
    <col min="1534" max="1534" width="11" style="227" customWidth="1"/>
    <col min="1535" max="1536" width="9.140625" style="227"/>
    <col min="1537" max="1537" width="10.42578125" style="227" customWidth="1"/>
    <col min="1538" max="1539" width="9.140625" style="227"/>
    <col min="1540" max="1540" width="11.5703125" style="227" customWidth="1"/>
    <col min="1541" max="1569" width="9.140625" style="227"/>
    <col min="1570" max="1570" width="4.7109375" style="227" customWidth="1"/>
    <col min="1571" max="1571" width="48.28515625" style="227" customWidth="1"/>
    <col min="1572" max="1572" width="10.28515625" style="227" customWidth="1"/>
    <col min="1573" max="1575" width="9.140625" style="227"/>
    <col min="1576" max="1576" width="7.42578125" style="227" customWidth="1"/>
    <col min="1577" max="1577" width="9.140625" style="227"/>
    <col min="1578" max="1578" width="9.85546875" style="227" customWidth="1"/>
    <col min="1579" max="1646" width="9.140625" style="227"/>
    <col min="1647" max="1647" width="5.7109375" style="227" customWidth="1"/>
    <col min="1648" max="1648" width="43.140625" style="227" customWidth="1"/>
    <col min="1649" max="1649" width="11.7109375" style="227" customWidth="1"/>
    <col min="1650" max="1650" width="19.42578125" style="227" customWidth="1"/>
    <col min="1651" max="1651" width="14.5703125" style="227" customWidth="1"/>
    <col min="1652" max="1746" width="9.140625" style="227"/>
    <col min="1747" max="1747" width="3.5703125" style="227" customWidth="1"/>
    <col min="1748" max="1748" width="6.85546875" style="227" customWidth="1"/>
    <col min="1749" max="1749" width="35" style="227" customWidth="1"/>
    <col min="1750" max="1750" width="10.7109375" style="227" customWidth="1"/>
    <col min="1751" max="1751" width="11.5703125" style="227" customWidth="1"/>
    <col min="1752" max="1752" width="12" style="227" customWidth="1"/>
    <col min="1753" max="1753" width="9.140625" style="227"/>
    <col min="1754" max="1754" width="11.7109375" style="227" customWidth="1"/>
    <col min="1755" max="1755" width="9.140625" style="227"/>
    <col min="1756" max="1756" width="11.7109375" style="227" customWidth="1"/>
    <col min="1757" max="1757" width="10.5703125" style="227" customWidth="1"/>
    <col min="1758" max="1758" width="9.140625" style="227" customWidth="1"/>
    <col min="1759" max="1782" width="9.140625" style="227"/>
    <col min="1783" max="1783" width="3.42578125" style="227" customWidth="1"/>
    <col min="1784" max="1784" width="6.85546875" style="227" customWidth="1"/>
    <col min="1785" max="1785" width="39.28515625" style="227" customWidth="1"/>
    <col min="1786" max="1787" width="9.140625" style="227"/>
    <col min="1788" max="1788" width="10.140625" style="227" customWidth="1"/>
    <col min="1789" max="1789" width="9.140625" style="227"/>
    <col min="1790" max="1790" width="11" style="227" customWidth="1"/>
    <col min="1791" max="1792" width="9.140625" style="227"/>
    <col min="1793" max="1793" width="10.42578125" style="227" customWidth="1"/>
    <col min="1794" max="1795" width="9.140625" style="227"/>
    <col min="1796" max="1796" width="11.5703125" style="227" customWidth="1"/>
    <col min="1797" max="1825" width="9.140625" style="227"/>
    <col min="1826" max="1826" width="4.7109375" style="227" customWidth="1"/>
    <col min="1827" max="1827" width="48.28515625" style="227" customWidth="1"/>
    <col min="1828" max="1828" width="10.28515625" style="227" customWidth="1"/>
    <col min="1829" max="1831" width="9.140625" style="227"/>
    <col min="1832" max="1832" width="7.42578125" style="227" customWidth="1"/>
    <col min="1833" max="1833" width="9.140625" style="227"/>
    <col min="1834" max="1834" width="9.85546875" style="227" customWidth="1"/>
    <col min="1835" max="1902" width="9.140625" style="227"/>
    <col min="1903" max="1903" width="5.7109375" style="227" customWidth="1"/>
    <col min="1904" max="1904" width="43.140625" style="227" customWidth="1"/>
    <col min="1905" max="1905" width="11.7109375" style="227" customWidth="1"/>
    <col min="1906" max="1906" width="19.42578125" style="227" customWidth="1"/>
    <col min="1907" max="1907" width="14.5703125" style="227" customWidth="1"/>
    <col min="1908" max="2002" width="9.140625" style="227"/>
    <col min="2003" max="2003" width="3.5703125" style="227" customWidth="1"/>
    <col min="2004" max="2004" width="6.85546875" style="227" customWidth="1"/>
    <col min="2005" max="2005" width="35" style="227" customWidth="1"/>
    <col min="2006" max="2006" width="10.7109375" style="227" customWidth="1"/>
    <col min="2007" max="2007" width="11.5703125" style="227" customWidth="1"/>
    <col min="2008" max="2008" width="12" style="227" customWidth="1"/>
    <col min="2009" max="2009" width="9.140625" style="227"/>
    <col min="2010" max="2010" width="11.7109375" style="227" customWidth="1"/>
    <col min="2011" max="2011" width="9.140625" style="227"/>
    <col min="2012" max="2012" width="11.7109375" style="227" customWidth="1"/>
    <col min="2013" max="2013" width="10.5703125" style="227" customWidth="1"/>
    <col min="2014" max="2014" width="9.140625" style="227" customWidth="1"/>
    <col min="2015" max="2038" width="9.140625" style="227"/>
    <col min="2039" max="2039" width="3.42578125" style="227" customWidth="1"/>
    <col min="2040" max="2040" width="6.85546875" style="227" customWidth="1"/>
    <col min="2041" max="2041" width="39.28515625" style="227" customWidth="1"/>
    <col min="2042" max="2043" width="9.140625" style="227"/>
    <col min="2044" max="2044" width="10.140625" style="227" customWidth="1"/>
    <col min="2045" max="2045" width="9.140625" style="227"/>
    <col min="2046" max="2046" width="11" style="227" customWidth="1"/>
    <col min="2047" max="2048" width="9.140625" style="227"/>
    <col min="2049" max="2049" width="10.42578125" style="227" customWidth="1"/>
    <col min="2050" max="2051" width="9.140625" style="227"/>
    <col min="2052" max="2052" width="11.5703125" style="227" customWidth="1"/>
    <col min="2053" max="2081" width="9.140625" style="227"/>
    <col min="2082" max="2082" width="4.7109375" style="227" customWidth="1"/>
    <col min="2083" max="2083" width="48.28515625" style="227" customWidth="1"/>
    <col min="2084" max="2084" width="10.28515625" style="227" customWidth="1"/>
    <col min="2085" max="2087" width="9.140625" style="227"/>
    <col min="2088" max="2088" width="7.42578125" style="227" customWidth="1"/>
    <col min="2089" max="2089" width="9.140625" style="227"/>
    <col min="2090" max="2090" width="9.85546875" style="227" customWidth="1"/>
    <col min="2091" max="2158" width="9.140625" style="227"/>
    <col min="2159" max="2159" width="5.7109375" style="227" customWidth="1"/>
    <col min="2160" max="2160" width="43.140625" style="227" customWidth="1"/>
    <col min="2161" max="2161" width="11.7109375" style="227" customWidth="1"/>
    <col min="2162" max="2162" width="19.42578125" style="227" customWidth="1"/>
    <col min="2163" max="2163" width="14.5703125" style="227" customWidth="1"/>
    <col min="2164" max="2258" width="9.140625" style="227"/>
    <col min="2259" max="2259" width="3.5703125" style="227" customWidth="1"/>
    <col min="2260" max="2260" width="6.85546875" style="227" customWidth="1"/>
    <col min="2261" max="2261" width="35" style="227" customWidth="1"/>
    <col min="2262" max="2262" width="10.7109375" style="227" customWidth="1"/>
    <col min="2263" max="2263" width="11.5703125" style="227" customWidth="1"/>
    <col min="2264" max="2264" width="12" style="227" customWidth="1"/>
    <col min="2265" max="2265" width="9.140625" style="227"/>
    <col min="2266" max="2266" width="11.7109375" style="227" customWidth="1"/>
    <col min="2267" max="2267" width="9.140625" style="227"/>
    <col min="2268" max="2268" width="11.7109375" style="227" customWidth="1"/>
    <col min="2269" max="2269" width="10.5703125" style="227" customWidth="1"/>
    <col min="2270" max="2270" width="9.140625" style="227" customWidth="1"/>
    <col min="2271" max="2294" width="9.140625" style="227"/>
    <col min="2295" max="2295" width="3.42578125" style="227" customWidth="1"/>
    <col min="2296" max="2296" width="6.85546875" style="227" customWidth="1"/>
    <col min="2297" max="2297" width="39.28515625" style="227" customWidth="1"/>
    <col min="2298" max="2299" width="9.140625" style="227"/>
    <col min="2300" max="2300" width="10.140625" style="227" customWidth="1"/>
    <col min="2301" max="2301" width="9.140625" style="227"/>
    <col min="2302" max="2302" width="11" style="227" customWidth="1"/>
    <col min="2303" max="2304" width="9.140625" style="227"/>
    <col min="2305" max="2305" width="10.42578125" style="227" customWidth="1"/>
    <col min="2306" max="2307" width="9.140625" style="227"/>
    <col min="2308" max="2308" width="11.5703125" style="227" customWidth="1"/>
    <col min="2309" max="2337" width="9.140625" style="227"/>
    <col min="2338" max="2338" width="4.7109375" style="227" customWidth="1"/>
    <col min="2339" max="2339" width="48.28515625" style="227" customWidth="1"/>
    <col min="2340" max="2340" width="10.28515625" style="227" customWidth="1"/>
    <col min="2341" max="2343" width="9.140625" style="227"/>
    <col min="2344" max="2344" width="7.42578125" style="227" customWidth="1"/>
    <col min="2345" max="2345" width="9.140625" style="227"/>
    <col min="2346" max="2346" width="9.85546875" style="227" customWidth="1"/>
    <col min="2347" max="2414" width="9.140625" style="227"/>
    <col min="2415" max="2415" width="5.7109375" style="227" customWidth="1"/>
    <col min="2416" max="2416" width="43.140625" style="227" customWidth="1"/>
    <col min="2417" max="2417" width="11.7109375" style="227" customWidth="1"/>
    <col min="2418" max="2418" width="19.42578125" style="227" customWidth="1"/>
    <col min="2419" max="2419" width="14.5703125" style="227" customWidth="1"/>
    <col min="2420" max="2514" width="9.140625" style="227"/>
    <col min="2515" max="2515" width="3.5703125" style="227" customWidth="1"/>
    <col min="2516" max="2516" width="6.85546875" style="227" customWidth="1"/>
    <col min="2517" max="2517" width="35" style="227" customWidth="1"/>
    <col min="2518" max="2518" width="10.7109375" style="227" customWidth="1"/>
    <col min="2519" max="2519" width="11.5703125" style="227" customWidth="1"/>
    <col min="2520" max="2520" width="12" style="227" customWidth="1"/>
    <col min="2521" max="2521" width="9.140625" style="227"/>
    <col min="2522" max="2522" width="11.7109375" style="227" customWidth="1"/>
    <col min="2523" max="2523" width="9.140625" style="227"/>
    <col min="2524" max="2524" width="11.7109375" style="227" customWidth="1"/>
    <col min="2525" max="2525" width="10.5703125" style="227" customWidth="1"/>
    <col min="2526" max="2526" width="9.140625" style="227" customWidth="1"/>
    <col min="2527" max="2550" width="9.140625" style="227"/>
    <col min="2551" max="2551" width="3.42578125" style="227" customWidth="1"/>
    <col min="2552" max="2552" width="6.85546875" style="227" customWidth="1"/>
    <col min="2553" max="2553" width="39.28515625" style="227" customWidth="1"/>
    <col min="2554" max="2555" width="9.140625" style="227"/>
    <col min="2556" max="2556" width="10.140625" style="227" customWidth="1"/>
    <col min="2557" max="2557" width="9.140625" style="227"/>
    <col min="2558" max="2558" width="11" style="227" customWidth="1"/>
    <col min="2559" max="2560" width="9.140625" style="227"/>
    <col min="2561" max="2561" width="10.42578125" style="227" customWidth="1"/>
    <col min="2562" max="2563" width="9.140625" style="227"/>
    <col min="2564" max="2564" width="11.5703125" style="227" customWidth="1"/>
    <col min="2565" max="2593" width="9.140625" style="227"/>
    <col min="2594" max="2594" width="4.7109375" style="227" customWidth="1"/>
    <col min="2595" max="2595" width="48.28515625" style="227" customWidth="1"/>
    <col min="2596" max="2596" width="10.28515625" style="227" customWidth="1"/>
    <col min="2597" max="2599" width="9.140625" style="227"/>
    <col min="2600" max="2600" width="7.42578125" style="227" customWidth="1"/>
    <col min="2601" max="2601" width="9.140625" style="227"/>
    <col min="2602" max="2602" width="9.85546875" style="227" customWidth="1"/>
    <col min="2603" max="2670" width="9.140625" style="227"/>
    <col min="2671" max="2671" width="5.7109375" style="227" customWidth="1"/>
    <col min="2672" max="2672" width="43.140625" style="227" customWidth="1"/>
    <col min="2673" max="2673" width="11.7109375" style="227" customWidth="1"/>
    <col min="2674" max="2674" width="19.42578125" style="227" customWidth="1"/>
    <col min="2675" max="2675" width="14.5703125" style="227" customWidth="1"/>
    <col min="2676" max="2770" width="9.140625" style="227"/>
    <col min="2771" max="2771" width="3.5703125" style="227" customWidth="1"/>
    <col min="2772" max="2772" width="6.85546875" style="227" customWidth="1"/>
    <col min="2773" max="2773" width="35" style="227" customWidth="1"/>
    <col min="2774" max="2774" width="10.7109375" style="227" customWidth="1"/>
    <col min="2775" max="2775" width="11.5703125" style="227" customWidth="1"/>
    <col min="2776" max="2776" width="12" style="227" customWidth="1"/>
    <col min="2777" max="2777" width="9.140625" style="227"/>
    <col min="2778" max="2778" width="11.7109375" style="227" customWidth="1"/>
    <col min="2779" max="2779" width="9.140625" style="227"/>
    <col min="2780" max="2780" width="11.7109375" style="227" customWidth="1"/>
    <col min="2781" max="2781" width="10.5703125" style="227" customWidth="1"/>
    <col min="2782" max="2782" width="9.140625" style="227" customWidth="1"/>
    <col min="2783" max="2806" width="9.140625" style="227"/>
    <col min="2807" max="2807" width="3.42578125" style="227" customWidth="1"/>
    <col min="2808" max="2808" width="6.85546875" style="227" customWidth="1"/>
    <col min="2809" max="2809" width="39.28515625" style="227" customWidth="1"/>
    <col min="2810" max="2811" width="9.140625" style="227"/>
    <col min="2812" max="2812" width="10.140625" style="227" customWidth="1"/>
    <col min="2813" max="2813" width="9.140625" style="227"/>
    <col min="2814" max="2814" width="11" style="227" customWidth="1"/>
    <col min="2815" max="2816" width="9.140625" style="227"/>
    <col min="2817" max="2817" width="10.42578125" style="227" customWidth="1"/>
    <col min="2818" max="2819" width="9.140625" style="227"/>
    <col min="2820" max="2820" width="11.5703125" style="227" customWidth="1"/>
    <col min="2821" max="2849" width="9.140625" style="227"/>
    <col min="2850" max="2850" width="4.7109375" style="227" customWidth="1"/>
    <col min="2851" max="2851" width="48.28515625" style="227" customWidth="1"/>
    <col min="2852" max="2852" width="10.28515625" style="227" customWidth="1"/>
    <col min="2853" max="2855" width="9.140625" style="227"/>
    <col min="2856" max="2856" width="7.42578125" style="227" customWidth="1"/>
    <col min="2857" max="2857" width="9.140625" style="227"/>
    <col min="2858" max="2858" width="9.85546875" style="227" customWidth="1"/>
    <col min="2859" max="2926" width="9.140625" style="227"/>
    <col min="2927" max="2927" width="5.7109375" style="227" customWidth="1"/>
    <col min="2928" max="2928" width="43.140625" style="227" customWidth="1"/>
    <col min="2929" max="2929" width="11.7109375" style="227" customWidth="1"/>
    <col min="2930" max="2930" width="19.42578125" style="227" customWidth="1"/>
    <col min="2931" max="2931" width="14.5703125" style="227" customWidth="1"/>
    <col min="2932" max="3026" width="9.140625" style="227"/>
    <col min="3027" max="3027" width="3.5703125" style="227" customWidth="1"/>
    <col min="3028" max="3028" width="6.85546875" style="227" customWidth="1"/>
    <col min="3029" max="3029" width="35" style="227" customWidth="1"/>
    <col min="3030" max="3030" width="10.7109375" style="227" customWidth="1"/>
    <col min="3031" max="3031" width="11.5703125" style="227" customWidth="1"/>
    <col min="3032" max="3032" width="12" style="227" customWidth="1"/>
    <col min="3033" max="3033" width="9.140625" style="227"/>
    <col min="3034" max="3034" width="11.7109375" style="227" customWidth="1"/>
    <col min="3035" max="3035" width="9.140625" style="227"/>
    <col min="3036" max="3036" width="11.7109375" style="227" customWidth="1"/>
    <col min="3037" max="3037" width="10.5703125" style="227" customWidth="1"/>
    <col min="3038" max="3038" width="9.140625" style="227" customWidth="1"/>
    <col min="3039" max="3062" width="9.140625" style="227"/>
    <col min="3063" max="3063" width="3.42578125" style="227" customWidth="1"/>
    <col min="3064" max="3064" width="6.85546875" style="227" customWidth="1"/>
    <col min="3065" max="3065" width="39.28515625" style="227" customWidth="1"/>
    <col min="3066" max="3067" width="9.140625" style="227"/>
    <col min="3068" max="3068" width="10.140625" style="227" customWidth="1"/>
    <col min="3069" max="3069" width="9.140625" style="227"/>
    <col min="3070" max="3070" width="11" style="227" customWidth="1"/>
    <col min="3071" max="3072" width="9.140625" style="227"/>
    <col min="3073" max="3073" width="10.42578125" style="227" customWidth="1"/>
    <col min="3074" max="3075" width="9.140625" style="227"/>
    <col min="3076" max="3076" width="11.5703125" style="227" customWidth="1"/>
    <col min="3077" max="3105" width="9.140625" style="227"/>
    <col min="3106" max="3106" width="4.7109375" style="227" customWidth="1"/>
    <col min="3107" max="3107" width="48.28515625" style="227" customWidth="1"/>
    <col min="3108" max="3108" width="10.28515625" style="227" customWidth="1"/>
    <col min="3109" max="3111" width="9.140625" style="227"/>
    <col min="3112" max="3112" width="7.42578125" style="227" customWidth="1"/>
    <col min="3113" max="3113" width="9.140625" style="227"/>
    <col min="3114" max="3114" width="9.85546875" style="227" customWidth="1"/>
    <col min="3115" max="3182" width="9.140625" style="227"/>
    <col min="3183" max="3183" width="5.7109375" style="227" customWidth="1"/>
    <col min="3184" max="3184" width="43.140625" style="227" customWidth="1"/>
    <col min="3185" max="3185" width="11.7109375" style="227" customWidth="1"/>
    <col min="3186" max="3186" width="19.42578125" style="227" customWidth="1"/>
    <col min="3187" max="3187" width="14.5703125" style="227" customWidth="1"/>
    <col min="3188" max="3282" width="9.140625" style="227"/>
    <col min="3283" max="3283" width="3.5703125" style="227" customWidth="1"/>
    <col min="3284" max="3284" width="6.85546875" style="227" customWidth="1"/>
    <col min="3285" max="3285" width="35" style="227" customWidth="1"/>
    <col min="3286" max="3286" width="10.7109375" style="227" customWidth="1"/>
    <col min="3287" max="3287" width="11.5703125" style="227" customWidth="1"/>
    <col min="3288" max="3288" width="12" style="227" customWidth="1"/>
    <col min="3289" max="3289" width="9.140625" style="227"/>
    <col min="3290" max="3290" width="11.7109375" style="227" customWidth="1"/>
    <col min="3291" max="3291" width="9.140625" style="227"/>
    <col min="3292" max="3292" width="11.7109375" style="227" customWidth="1"/>
    <col min="3293" max="3293" width="10.5703125" style="227" customWidth="1"/>
    <col min="3294" max="3294" width="9.140625" style="227" customWidth="1"/>
    <col min="3295" max="3318" width="9.140625" style="227"/>
    <col min="3319" max="3319" width="3.42578125" style="227" customWidth="1"/>
    <col min="3320" max="3320" width="6.85546875" style="227" customWidth="1"/>
    <col min="3321" max="3321" width="39.28515625" style="227" customWidth="1"/>
    <col min="3322" max="3323" width="9.140625" style="227"/>
    <col min="3324" max="3324" width="10.140625" style="227" customWidth="1"/>
    <col min="3325" max="3325" width="9.140625" style="227"/>
    <col min="3326" max="3326" width="11" style="227" customWidth="1"/>
    <col min="3327" max="3328" width="9.140625" style="227"/>
    <col min="3329" max="3329" width="10.42578125" style="227" customWidth="1"/>
    <col min="3330" max="3331" width="9.140625" style="227"/>
    <col min="3332" max="3332" width="11.5703125" style="227" customWidth="1"/>
    <col min="3333" max="3361" width="9.140625" style="227"/>
    <col min="3362" max="3362" width="4.7109375" style="227" customWidth="1"/>
    <col min="3363" max="3363" width="48.28515625" style="227" customWidth="1"/>
    <col min="3364" max="3364" width="10.28515625" style="227" customWidth="1"/>
    <col min="3365" max="3367" width="9.140625" style="227"/>
    <col min="3368" max="3368" width="7.42578125" style="227" customWidth="1"/>
    <col min="3369" max="3369" width="9.140625" style="227"/>
    <col min="3370" max="3370" width="9.85546875" style="227" customWidth="1"/>
    <col min="3371" max="3438" width="9.140625" style="227"/>
    <col min="3439" max="3439" width="5.7109375" style="227" customWidth="1"/>
    <col min="3440" max="3440" width="43.140625" style="227" customWidth="1"/>
    <col min="3441" max="3441" width="11.7109375" style="227" customWidth="1"/>
    <col min="3442" max="3442" width="19.42578125" style="227" customWidth="1"/>
    <col min="3443" max="3443" width="14.5703125" style="227" customWidth="1"/>
    <col min="3444" max="3538" width="9.140625" style="227"/>
    <col min="3539" max="3539" width="3.5703125" style="227" customWidth="1"/>
    <col min="3540" max="3540" width="6.85546875" style="227" customWidth="1"/>
    <col min="3541" max="3541" width="35" style="227" customWidth="1"/>
    <col min="3542" max="3542" width="10.7109375" style="227" customWidth="1"/>
    <col min="3543" max="3543" width="11.5703125" style="227" customWidth="1"/>
    <col min="3544" max="3544" width="12" style="227" customWidth="1"/>
    <col min="3545" max="3545" width="9.140625" style="227"/>
    <col min="3546" max="3546" width="11.7109375" style="227" customWidth="1"/>
    <col min="3547" max="3547" width="9.140625" style="227"/>
    <col min="3548" max="3548" width="11.7109375" style="227" customWidth="1"/>
    <col min="3549" max="3549" width="10.5703125" style="227" customWidth="1"/>
    <col min="3550" max="3550" width="9.140625" style="227" customWidth="1"/>
    <col min="3551" max="3574" width="9.140625" style="227"/>
    <col min="3575" max="3575" width="3.42578125" style="227" customWidth="1"/>
    <col min="3576" max="3576" width="6.85546875" style="227" customWidth="1"/>
    <col min="3577" max="3577" width="39.28515625" style="227" customWidth="1"/>
    <col min="3578" max="3579" width="9.140625" style="227"/>
    <col min="3580" max="3580" width="10.140625" style="227" customWidth="1"/>
    <col min="3581" max="3581" width="9.140625" style="227"/>
    <col min="3582" max="3582" width="11" style="227" customWidth="1"/>
    <col min="3583" max="3584" width="9.140625" style="227"/>
    <col min="3585" max="3585" width="10.42578125" style="227" customWidth="1"/>
    <col min="3586" max="3587" width="9.140625" style="227"/>
    <col min="3588" max="3588" width="11.5703125" style="227" customWidth="1"/>
    <col min="3589" max="3617" width="9.140625" style="227"/>
    <col min="3618" max="3618" width="4.7109375" style="227" customWidth="1"/>
    <col min="3619" max="3619" width="48.28515625" style="227" customWidth="1"/>
    <col min="3620" max="3620" width="10.28515625" style="227" customWidth="1"/>
    <col min="3621" max="3623" width="9.140625" style="227"/>
    <col min="3624" max="3624" width="7.42578125" style="227" customWidth="1"/>
    <col min="3625" max="3625" width="9.140625" style="227"/>
    <col min="3626" max="3626" width="9.85546875" style="227" customWidth="1"/>
    <col min="3627" max="3694" width="9.140625" style="227"/>
    <col min="3695" max="3695" width="5.7109375" style="227" customWidth="1"/>
    <col min="3696" max="3696" width="43.140625" style="227" customWidth="1"/>
    <col min="3697" max="3697" width="11.7109375" style="227" customWidth="1"/>
    <col min="3698" max="3698" width="19.42578125" style="227" customWidth="1"/>
    <col min="3699" max="3699" width="14.5703125" style="227" customWidth="1"/>
    <col min="3700" max="3794" width="9.140625" style="227"/>
    <col min="3795" max="3795" width="3.5703125" style="227" customWidth="1"/>
    <col min="3796" max="3796" width="6.85546875" style="227" customWidth="1"/>
    <col min="3797" max="3797" width="35" style="227" customWidth="1"/>
    <col min="3798" max="3798" width="10.7109375" style="227" customWidth="1"/>
    <col min="3799" max="3799" width="11.5703125" style="227" customWidth="1"/>
    <col min="3800" max="3800" width="12" style="227" customWidth="1"/>
    <col min="3801" max="3801" width="9.140625" style="227"/>
    <col min="3802" max="3802" width="11.7109375" style="227" customWidth="1"/>
    <col min="3803" max="3803" width="9.140625" style="227"/>
    <col min="3804" max="3804" width="11.7109375" style="227" customWidth="1"/>
    <col min="3805" max="3805" width="10.5703125" style="227" customWidth="1"/>
    <col min="3806" max="3806" width="9.140625" style="227" customWidth="1"/>
    <col min="3807" max="3830" width="9.140625" style="227"/>
    <col min="3831" max="3831" width="3.42578125" style="227" customWidth="1"/>
    <col min="3832" max="3832" width="6.85546875" style="227" customWidth="1"/>
    <col min="3833" max="3833" width="39.28515625" style="227" customWidth="1"/>
    <col min="3834" max="3835" width="9.140625" style="227"/>
    <col min="3836" max="3836" width="10.140625" style="227" customWidth="1"/>
    <col min="3837" max="3837" width="9.140625" style="227"/>
    <col min="3838" max="3838" width="11" style="227" customWidth="1"/>
    <col min="3839" max="3840" width="9.140625" style="227"/>
    <col min="3841" max="3841" width="10.42578125" style="227" customWidth="1"/>
    <col min="3842" max="3843" width="9.140625" style="227"/>
    <col min="3844" max="3844" width="11.5703125" style="227" customWidth="1"/>
    <col min="3845" max="3873" width="9.140625" style="227"/>
    <col min="3874" max="3874" width="4.7109375" style="227" customWidth="1"/>
    <col min="3875" max="3875" width="48.28515625" style="227" customWidth="1"/>
    <col min="3876" max="3876" width="10.28515625" style="227" customWidth="1"/>
    <col min="3877" max="3879" width="9.140625" style="227"/>
    <col min="3880" max="3880" width="7.42578125" style="227" customWidth="1"/>
    <col min="3881" max="3881" width="9.140625" style="227"/>
    <col min="3882" max="3882" width="9.85546875" style="227" customWidth="1"/>
    <col min="3883" max="3950" width="9.140625" style="227"/>
    <col min="3951" max="3951" width="5.7109375" style="227" customWidth="1"/>
    <col min="3952" max="3952" width="43.140625" style="227" customWidth="1"/>
    <col min="3953" max="3953" width="11.7109375" style="227" customWidth="1"/>
    <col min="3954" max="3954" width="19.42578125" style="227" customWidth="1"/>
    <col min="3955" max="3955" width="14.5703125" style="227" customWidth="1"/>
    <col min="3956" max="4050" width="9.140625" style="227"/>
    <col min="4051" max="4051" width="3.5703125" style="227" customWidth="1"/>
    <col min="4052" max="4052" width="6.85546875" style="227" customWidth="1"/>
    <col min="4053" max="4053" width="35" style="227" customWidth="1"/>
    <col min="4054" max="4054" width="10.7109375" style="227" customWidth="1"/>
    <col min="4055" max="4055" width="11.5703125" style="227" customWidth="1"/>
    <col min="4056" max="4056" width="12" style="227" customWidth="1"/>
    <col min="4057" max="4057" width="9.140625" style="227"/>
    <col min="4058" max="4058" width="11.7109375" style="227" customWidth="1"/>
    <col min="4059" max="4059" width="9.140625" style="227"/>
    <col min="4060" max="4060" width="11.7109375" style="227" customWidth="1"/>
    <col min="4061" max="4061" width="10.5703125" style="227" customWidth="1"/>
    <col min="4062" max="4062" width="9.140625" style="227" customWidth="1"/>
    <col min="4063" max="4086" width="9.140625" style="227"/>
    <col min="4087" max="4087" width="3.42578125" style="227" customWidth="1"/>
    <col min="4088" max="4088" width="6.85546875" style="227" customWidth="1"/>
    <col min="4089" max="4089" width="39.28515625" style="227" customWidth="1"/>
    <col min="4090" max="4091" width="9.140625" style="227"/>
    <col min="4092" max="4092" width="10.140625" style="227" customWidth="1"/>
    <col min="4093" max="4093" width="9.140625" style="227"/>
    <col min="4094" max="4094" width="11" style="227" customWidth="1"/>
    <col min="4095" max="4096" width="9.140625" style="227"/>
    <col min="4097" max="4097" width="10.42578125" style="227" customWidth="1"/>
    <col min="4098" max="4099" width="9.140625" style="227"/>
    <col min="4100" max="4100" width="11.5703125" style="227" customWidth="1"/>
    <col min="4101" max="4129" width="9.140625" style="227"/>
    <col min="4130" max="4130" width="4.7109375" style="227" customWidth="1"/>
    <col min="4131" max="4131" width="48.28515625" style="227" customWidth="1"/>
    <col min="4132" max="4132" width="10.28515625" style="227" customWidth="1"/>
    <col min="4133" max="4135" width="9.140625" style="227"/>
    <col min="4136" max="4136" width="7.42578125" style="227" customWidth="1"/>
    <col min="4137" max="4137" width="9.140625" style="227"/>
    <col min="4138" max="4138" width="9.85546875" style="227" customWidth="1"/>
    <col min="4139" max="4206" width="9.140625" style="227"/>
    <col min="4207" max="4207" width="5.7109375" style="227" customWidth="1"/>
    <col min="4208" max="4208" width="43.140625" style="227" customWidth="1"/>
    <col min="4209" max="4209" width="11.7109375" style="227" customWidth="1"/>
    <col min="4210" max="4210" width="19.42578125" style="227" customWidth="1"/>
    <col min="4211" max="4211" width="14.5703125" style="227" customWidth="1"/>
    <col min="4212" max="4306" width="9.140625" style="227"/>
    <col min="4307" max="4307" width="3.5703125" style="227" customWidth="1"/>
    <col min="4308" max="4308" width="6.85546875" style="227" customWidth="1"/>
    <col min="4309" max="4309" width="35" style="227" customWidth="1"/>
    <col min="4310" max="4310" width="10.7109375" style="227" customWidth="1"/>
    <col min="4311" max="4311" width="11.5703125" style="227" customWidth="1"/>
    <col min="4312" max="4312" width="12" style="227" customWidth="1"/>
    <col min="4313" max="4313" width="9.140625" style="227"/>
    <col min="4314" max="4314" width="11.7109375" style="227" customWidth="1"/>
    <col min="4315" max="4315" width="9.140625" style="227"/>
    <col min="4316" max="4316" width="11.7109375" style="227" customWidth="1"/>
    <col min="4317" max="4317" width="10.5703125" style="227" customWidth="1"/>
    <col min="4318" max="4318" width="9.140625" style="227" customWidth="1"/>
    <col min="4319" max="4342" width="9.140625" style="227"/>
    <col min="4343" max="4343" width="3.42578125" style="227" customWidth="1"/>
    <col min="4344" max="4344" width="6.85546875" style="227" customWidth="1"/>
    <col min="4345" max="4345" width="39.28515625" style="227" customWidth="1"/>
    <col min="4346" max="4347" width="9.140625" style="227"/>
    <col min="4348" max="4348" width="10.140625" style="227" customWidth="1"/>
    <col min="4349" max="4349" width="9.140625" style="227"/>
    <col min="4350" max="4350" width="11" style="227" customWidth="1"/>
    <col min="4351" max="4352" width="9.140625" style="227"/>
    <col min="4353" max="4353" width="10.42578125" style="227" customWidth="1"/>
    <col min="4354" max="4355" width="9.140625" style="227"/>
    <col min="4356" max="4356" width="11.5703125" style="227" customWidth="1"/>
    <col min="4357" max="4385" width="9.140625" style="227"/>
    <col min="4386" max="4386" width="4.7109375" style="227" customWidth="1"/>
    <col min="4387" max="4387" width="48.28515625" style="227" customWidth="1"/>
    <col min="4388" max="4388" width="10.28515625" style="227" customWidth="1"/>
    <col min="4389" max="4391" width="9.140625" style="227"/>
    <col min="4392" max="4392" width="7.42578125" style="227" customWidth="1"/>
    <col min="4393" max="4393" width="9.140625" style="227"/>
    <col min="4394" max="4394" width="9.85546875" style="227" customWidth="1"/>
    <col min="4395" max="4462" width="9.140625" style="227"/>
    <col min="4463" max="4463" width="5.7109375" style="227" customWidth="1"/>
    <col min="4464" max="4464" width="43.140625" style="227" customWidth="1"/>
    <col min="4465" max="4465" width="11.7109375" style="227" customWidth="1"/>
    <col min="4466" max="4466" width="19.42578125" style="227" customWidth="1"/>
    <col min="4467" max="4467" width="14.5703125" style="227" customWidth="1"/>
    <col min="4468" max="4562" width="9.140625" style="227"/>
    <col min="4563" max="4563" width="3.5703125" style="227" customWidth="1"/>
    <col min="4564" max="4564" width="6.85546875" style="227" customWidth="1"/>
    <col min="4565" max="4565" width="35" style="227" customWidth="1"/>
    <col min="4566" max="4566" width="10.7109375" style="227" customWidth="1"/>
    <col min="4567" max="4567" width="11.5703125" style="227" customWidth="1"/>
    <col min="4568" max="4568" width="12" style="227" customWidth="1"/>
    <col min="4569" max="4569" width="9.140625" style="227"/>
    <col min="4570" max="4570" width="11.7109375" style="227" customWidth="1"/>
    <col min="4571" max="4571" width="9.140625" style="227"/>
    <col min="4572" max="4572" width="11.7109375" style="227" customWidth="1"/>
    <col min="4573" max="4573" width="10.5703125" style="227" customWidth="1"/>
    <col min="4574" max="4574" width="9.140625" style="227" customWidth="1"/>
    <col min="4575" max="4598" width="9.140625" style="227"/>
    <col min="4599" max="4599" width="3.42578125" style="227" customWidth="1"/>
    <col min="4600" max="4600" width="6.85546875" style="227" customWidth="1"/>
    <col min="4601" max="4601" width="39.28515625" style="227" customWidth="1"/>
    <col min="4602" max="4603" width="9.140625" style="227"/>
    <col min="4604" max="4604" width="10.140625" style="227" customWidth="1"/>
    <col min="4605" max="4605" width="9.140625" style="227"/>
    <col min="4606" max="4606" width="11" style="227" customWidth="1"/>
    <col min="4607" max="4608" width="9.140625" style="227"/>
    <col min="4609" max="4609" width="10.42578125" style="227" customWidth="1"/>
    <col min="4610" max="4611" width="9.140625" style="227"/>
    <col min="4612" max="4612" width="11.5703125" style="227" customWidth="1"/>
    <col min="4613" max="4641" width="9.140625" style="227"/>
    <col min="4642" max="4642" width="4.7109375" style="227" customWidth="1"/>
    <col min="4643" max="4643" width="48.28515625" style="227" customWidth="1"/>
    <col min="4644" max="4644" width="10.28515625" style="227" customWidth="1"/>
    <col min="4645" max="4647" width="9.140625" style="227"/>
    <col min="4648" max="4648" width="7.42578125" style="227" customWidth="1"/>
    <col min="4649" max="4649" width="9.140625" style="227"/>
    <col min="4650" max="4650" width="9.85546875" style="227" customWidth="1"/>
    <col min="4651" max="4718" width="9.140625" style="227"/>
    <col min="4719" max="4719" width="5.7109375" style="227" customWidth="1"/>
    <col min="4720" max="4720" width="43.140625" style="227" customWidth="1"/>
    <col min="4721" max="4721" width="11.7109375" style="227" customWidth="1"/>
    <col min="4722" max="4722" width="19.42578125" style="227" customWidth="1"/>
    <col min="4723" max="4723" width="14.5703125" style="227" customWidth="1"/>
    <col min="4724" max="4818" width="9.140625" style="227"/>
    <col min="4819" max="4819" width="3.5703125" style="227" customWidth="1"/>
    <col min="4820" max="4820" width="6.85546875" style="227" customWidth="1"/>
    <col min="4821" max="4821" width="35" style="227" customWidth="1"/>
    <col min="4822" max="4822" width="10.7109375" style="227" customWidth="1"/>
    <col min="4823" max="4823" width="11.5703125" style="227" customWidth="1"/>
    <col min="4824" max="4824" width="12" style="227" customWidth="1"/>
    <col min="4825" max="4825" width="9.140625" style="227"/>
    <col min="4826" max="4826" width="11.7109375" style="227" customWidth="1"/>
    <col min="4827" max="4827" width="9.140625" style="227"/>
    <col min="4828" max="4828" width="11.7109375" style="227" customWidth="1"/>
    <col min="4829" max="4829" width="10.5703125" style="227" customWidth="1"/>
    <col min="4830" max="4830" width="9.140625" style="227" customWidth="1"/>
    <col min="4831" max="4854" width="9.140625" style="227"/>
    <col min="4855" max="4855" width="3.42578125" style="227" customWidth="1"/>
    <col min="4856" max="4856" width="6.85546875" style="227" customWidth="1"/>
    <col min="4857" max="4857" width="39.28515625" style="227" customWidth="1"/>
    <col min="4858" max="4859" width="9.140625" style="227"/>
    <col min="4860" max="4860" width="10.140625" style="227" customWidth="1"/>
    <col min="4861" max="4861" width="9.140625" style="227"/>
    <col min="4862" max="4862" width="11" style="227" customWidth="1"/>
    <col min="4863" max="4864" width="9.140625" style="227"/>
    <col min="4865" max="4865" width="10.42578125" style="227" customWidth="1"/>
    <col min="4866" max="4867" width="9.140625" style="227"/>
    <col min="4868" max="4868" width="11.5703125" style="227" customWidth="1"/>
    <col min="4869" max="4897" width="9.140625" style="227"/>
    <col min="4898" max="4898" width="4.7109375" style="227" customWidth="1"/>
    <col min="4899" max="4899" width="48.28515625" style="227" customWidth="1"/>
    <col min="4900" max="4900" width="10.28515625" style="227" customWidth="1"/>
    <col min="4901" max="4903" width="9.140625" style="227"/>
    <col min="4904" max="4904" width="7.42578125" style="227" customWidth="1"/>
    <col min="4905" max="4905" width="9.140625" style="227"/>
    <col min="4906" max="4906" width="9.85546875" style="227" customWidth="1"/>
    <col min="4907" max="4974" width="9.140625" style="227"/>
    <col min="4975" max="4975" width="5.7109375" style="227" customWidth="1"/>
    <col min="4976" max="4976" width="43.140625" style="227" customWidth="1"/>
    <col min="4977" max="4977" width="11.7109375" style="227" customWidth="1"/>
    <col min="4978" max="4978" width="19.42578125" style="227" customWidth="1"/>
    <col min="4979" max="4979" width="14.5703125" style="227" customWidth="1"/>
    <col min="4980" max="5074" width="9.140625" style="227"/>
    <col min="5075" max="5075" width="3.5703125" style="227" customWidth="1"/>
    <col min="5076" max="5076" width="6.85546875" style="227" customWidth="1"/>
    <col min="5077" max="5077" width="35" style="227" customWidth="1"/>
    <col min="5078" max="5078" width="10.7109375" style="227" customWidth="1"/>
    <col min="5079" max="5079" width="11.5703125" style="227" customWidth="1"/>
    <col min="5080" max="5080" width="12" style="227" customWidth="1"/>
    <col min="5081" max="5081" width="9.140625" style="227"/>
    <col min="5082" max="5082" width="11.7109375" style="227" customWidth="1"/>
    <col min="5083" max="5083" width="9.140625" style="227"/>
    <col min="5084" max="5084" width="11.7109375" style="227" customWidth="1"/>
    <col min="5085" max="5085" width="10.5703125" style="227" customWidth="1"/>
    <col min="5086" max="5086" width="9.140625" style="227" customWidth="1"/>
    <col min="5087" max="5110" width="9.140625" style="227"/>
    <col min="5111" max="5111" width="3.42578125" style="227" customWidth="1"/>
    <col min="5112" max="5112" width="6.85546875" style="227" customWidth="1"/>
    <col min="5113" max="5113" width="39.28515625" style="227" customWidth="1"/>
    <col min="5114" max="5115" width="9.140625" style="227"/>
    <col min="5116" max="5116" width="10.140625" style="227" customWidth="1"/>
    <col min="5117" max="5117" width="9.140625" style="227"/>
    <col min="5118" max="5118" width="11" style="227" customWidth="1"/>
    <col min="5119" max="5120" width="9.140625" style="227"/>
    <col min="5121" max="5121" width="10.42578125" style="227" customWidth="1"/>
    <col min="5122" max="5123" width="9.140625" style="227"/>
    <col min="5124" max="5124" width="11.5703125" style="227" customWidth="1"/>
    <col min="5125" max="5153" width="9.140625" style="227"/>
    <col min="5154" max="5154" width="4.7109375" style="227" customWidth="1"/>
    <col min="5155" max="5155" width="48.28515625" style="227" customWidth="1"/>
    <col min="5156" max="5156" width="10.28515625" style="227" customWidth="1"/>
    <col min="5157" max="5159" width="9.140625" style="227"/>
    <col min="5160" max="5160" width="7.42578125" style="227" customWidth="1"/>
    <col min="5161" max="5161" width="9.140625" style="227"/>
    <col min="5162" max="5162" width="9.85546875" style="227" customWidth="1"/>
    <col min="5163" max="5230" width="9.140625" style="227"/>
    <col min="5231" max="5231" width="5.7109375" style="227" customWidth="1"/>
    <col min="5232" max="5232" width="43.140625" style="227" customWidth="1"/>
    <col min="5233" max="5233" width="11.7109375" style="227" customWidth="1"/>
    <col min="5234" max="5234" width="19.42578125" style="227" customWidth="1"/>
    <col min="5235" max="5235" width="14.5703125" style="227" customWidth="1"/>
    <col min="5236" max="5330" width="9.140625" style="227"/>
    <col min="5331" max="5331" width="3.5703125" style="227" customWidth="1"/>
    <col min="5332" max="5332" width="6.85546875" style="227" customWidth="1"/>
    <col min="5333" max="5333" width="35" style="227" customWidth="1"/>
    <col min="5334" max="5334" width="10.7109375" style="227" customWidth="1"/>
    <col min="5335" max="5335" width="11.5703125" style="227" customWidth="1"/>
    <col min="5336" max="5336" width="12" style="227" customWidth="1"/>
    <col min="5337" max="5337" width="9.140625" style="227"/>
    <col min="5338" max="5338" width="11.7109375" style="227" customWidth="1"/>
    <col min="5339" max="5339" width="9.140625" style="227"/>
    <col min="5340" max="5340" width="11.7109375" style="227" customWidth="1"/>
    <col min="5341" max="5341" width="10.5703125" style="227" customWidth="1"/>
    <col min="5342" max="5342" width="9.140625" style="227" customWidth="1"/>
    <col min="5343" max="5366" width="9.140625" style="227"/>
    <col min="5367" max="5367" width="3.42578125" style="227" customWidth="1"/>
    <col min="5368" max="5368" width="6.85546875" style="227" customWidth="1"/>
    <col min="5369" max="5369" width="39.28515625" style="227" customWidth="1"/>
    <col min="5370" max="5371" width="9.140625" style="227"/>
    <col min="5372" max="5372" width="10.140625" style="227" customWidth="1"/>
    <col min="5373" max="5373" width="9.140625" style="227"/>
    <col min="5374" max="5374" width="11" style="227" customWidth="1"/>
    <col min="5375" max="5376" width="9.140625" style="227"/>
    <col min="5377" max="5377" width="10.42578125" style="227" customWidth="1"/>
    <col min="5378" max="5379" width="9.140625" style="227"/>
    <col min="5380" max="5380" width="11.5703125" style="227" customWidth="1"/>
    <col min="5381" max="5409" width="9.140625" style="227"/>
    <col min="5410" max="5410" width="4.7109375" style="227" customWidth="1"/>
    <col min="5411" max="5411" width="48.28515625" style="227" customWidth="1"/>
    <col min="5412" max="5412" width="10.28515625" style="227" customWidth="1"/>
    <col min="5413" max="5415" width="9.140625" style="227"/>
    <col min="5416" max="5416" width="7.42578125" style="227" customWidth="1"/>
    <col min="5417" max="5417" width="9.140625" style="227"/>
    <col min="5418" max="5418" width="9.85546875" style="227" customWidth="1"/>
    <col min="5419" max="5486" width="9.140625" style="227"/>
    <col min="5487" max="5487" width="5.7109375" style="227" customWidth="1"/>
    <col min="5488" max="5488" width="43.140625" style="227" customWidth="1"/>
    <col min="5489" max="5489" width="11.7109375" style="227" customWidth="1"/>
    <col min="5490" max="5490" width="19.42578125" style="227" customWidth="1"/>
    <col min="5491" max="5491" width="14.5703125" style="227" customWidth="1"/>
    <col min="5492" max="5586" width="9.140625" style="227"/>
    <col min="5587" max="5587" width="3.5703125" style="227" customWidth="1"/>
    <col min="5588" max="5588" width="6.85546875" style="227" customWidth="1"/>
    <col min="5589" max="5589" width="35" style="227" customWidth="1"/>
    <col min="5590" max="5590" width="10.7109375" style="227" customWidth="1"/>
    <col min="5591" max="5591" width="11.5703125" style="227" customWidth="1"/>
    <col min="5592" max="5592" width="12" style="227" customWidth="1"/>
    <col min="5593" max="5593" width="9.140625" style="227"/>
    <col min="5594" max="5594" width="11.7109375" style="227" customWidth="1"/>
    <col min="5595" max="5595" width="9.140625" style="227"/>
    <col min="5596" max="5596" width="11.7109375" style="227" customWidth="1"/>
    <col min="5597" max="5597" width="10.5703125" style="227" customWidth="1"/>
    <col min="5598" max="5598" width="9.140625" style="227" customWidth="1"/>
    <col min="5599" max="5622" width="9.140625" style="227"/>
    <col min="5623" max="5623" width="3.42578125" style="227" customWidth="1"/>
    <col min="5624" max="5624" width="6.85546875" style="227" customWidth="1"/>
    <col min="5625" max="5625" width="39.28515625" style="227" customWidth="1"/>
    <col min="5626" max="5627" width="9.140625" style="227"/>
    <col min="5628" max="5628" width="10.140625" style="227" customWidth="1"/>
    <col min="5629" max="5629" width="9.140625" style="227"/>
    <col min="5630" max="5630" width="11" style="227" customWidth="1"/>
    <col min="5631" max="5632" width="9.140625" style="227"/>
    <col min="5633" max="5633" width="10.42578125" style="227" customWidth="1"/>
    <col min="5634" max="5635" width="9.140625" style="227"/>
    <col min="5636" max="5636" width="11.5703125" style="227" customWidth="1"/>
    <col min="5637" max="5665" width="9.140625" style="227"/>
    <col min="5666" max="5666" width="4.7109375" style="227" customWidth="1"/>
    <col min="5667" max="5667" width="48.28515625" style="227" customWidth="1"/>
    <col min="5668" max="5668" width="10.28515625" style="227" customWidth="1"/>
    <col min="5669" max="5671" width="9.140625" style="227"/>
    <col min="5672" max="5672" width="7.42578125" style="227" customWidth="1"/>
    <col min="5673" max="5673" width="9.140625" style="227"/>
    <col min="5674" max="5674" width="9.85546875" style="227" customWidth="1"/>
    <col min="5675" max="5742" width="9.140625" style="227"/>
    <col min="5743" max="5743" width="5.7109375" style="227" customWidth="1"/>
    <col min="5744" max="5744" width="43.140625" style="227" customWidth="1"/>
    <col min="5745" max="5745" width="11.7109375" style="227" customWidth="1"/>
    <col min="5746" max="5746" width="19.42578125" style="227" customWidth="1"/>
    <col min="5747" max="5747" width="14.5703125" style="227" customWidth="1"/>
    <col min="5748" max="5842" width="9.140625" style="227"/>
    <col min="5843" max="5843" width="3.5703125" style="227" customWidth="1"/>
    <col min="5844" max="5844" width="6.85546875" style="227" customWidth="1"/>
    <col min="5845" max="5845" width="35" style="227" customWidth="1"/>
    <col min="5846" max="5846" width="10.7109375" style="227" customWidth="1"/>
    <col min="5847" max="5847" width="11.5703125" style="227" customWidth="1"/>
    <col min="5848" max="5848" width="12" style="227" customWidth="1"/>
    <col min="5849" max="5849" width="9.140625" style="227"/>
    <col min="5850" max="5850" width="11.7109375" style="227" customWidth="1"/>
    <col min="5851" max="5851" width="9.140625" style="227"/>
    <col min="5852" max="5852" width="11.7109375" style="227" customWidth="1"/>
    <col min="5853" max="5853" width="10.5703125" style="227" customWidth="1"/>
    <col min="5854" max="5854" width="9.140625" style="227" customWidth="1"/>
    <col min="5855" max="5878" width="9.140625" style="227"/>
    <col min="5879" max="5879" width="3.42578125" style="227" customWidth="1"/>
    <col min="5880" max="5880" width="6.85546875" style="227" customWidth="1"/>
    <col min="5881" max="5881" width="39.28515625" style="227" customWidth="1"/>
    <col min="5882" max="5883" width="9.140625" style="227"/>
    <col min="5884" max="5884" width="10.140625" style="227" customWidth="1"/>
    <col min="5885" max="5885" width="9.140625" style="227"/>
    <col min="5886" max="5886" width="11" style="227" customWidth="1"/>
    <col min="5887" max="5888" width="9.140625" style="227"/>
    <col min="5889" max="5889" width="10.42578125" style="227" customWidth="1"/>
    <col min="5890" max="5891" width="9.140625" style="227"/>
    <col min="5892" max="5892" width="11.5703125" style="227" customWidth="1"/>
    <col min="5893" max="5921" width="9.140625" style="227"/>
    <col min="5922" max="5922" width="4.7109375" style="227" customWidth="1"/>
    <col min="5923" max="5923" width="48.28515625" style="227" customWidth="1"/>
    <col min="5924" max="5924" width="10.28515625" style="227" customWidth="1"/>
    <col min="5925" max="5927" width="9.140625" style="227"/>
    <col min="5928" max="5928" width="7.42578125" style="227" customWidth="1"/>
    <col min="5929" max="5929" width="9.140625" style="227"/>
    <col min="5930" max="5930" width="9.85546875" style="227" customWidth="1"/>
    <col min="5931" max="5998" width="9.140625" style="227"/>
    <col min="5999" max="5999" width="5.7109375" style="227" customWidth="1"/>
    <col min="6000" max="6000" width="43.140625" style="227" customWidth="1"/>
    <col min="6001" max="6001" width="11.7109375" style="227" customWidth="1"/>
    <col min="6002" max="6002" width="19.42578125" style="227" customWidth="1"/>
    <col min="6003" max="6003" width="14.5703125" style="227" customWidth="1"/>
    <col min="6004" max="6098" width="9.140625" style="227"/>
    <col min="6099" max="6099" width="3.5703125" style="227" customWidth="1"/>
    <col min="6100" max="6100" width="6.85546875" style="227" customWidth="1"/>
    <col min="6101" max="6101" width="35" style="227" customWidth="1"/>
    <col min="6102" max="6102" width="10.7109375" style="227" customWidth="1"/>
    <col min="6103" max="6103" width="11.5703125" style="227" customWidth="1"/>
    <col min="6104" max="6104" width="12" style="227" customWidth="1"/>
    <col min="6105" max="6105" width="9.140625" style="227"/>
    <col min="6106" max="6106" width="11.7109375" style="227" customWidth="1"/>
    <col min="6107" max="6107" width="9.140625" style="227"/>
    <col min="6108" max="6108" width="11.7109375" style="227" customWidth="1"/>
    <col min="6109" max="6109" width="10.5703125" style="227" customWidth="1"/>
    <col min="6110" max="6110" width="9.140625" style="227" customWidth="1"/>
    <col min="6111" max="6134" width="9.140625" style="227"/>
    <col min="6135" max="6135" width="3.42578125" style="227" customWidth="1"/>
    <col min="6136" max="6136" width="6.85546875" style="227" customWidth="1"/>
    <col min="6137" max="6137" width="39.28515625" style="227" customWidth="1"/>
    <col min="6138" max="6139" width="9.140625" style="227"/>
    <col min="6140" max="6140" width="10.140625" style="227" customWidth="1"/>
    <col min="6141" max="6141" width="9.140625" style="227"/>
    <col min="6142" max="6142" width="11" style="227" customWidth="1"/>
    <col min="6143" max="6144" width="9.140625" style="227"/>
    <col min="6145" max="6145" width="10.42578125" style="227" customWidth="1"/>
    <col min="6146" max="6147" width="9.140625" style="227"/>
    <col min="6148" max="6148" width="11.5703125" style="227" customWidth="1"/>
    <col min="6149" max="6177" width="9.140625" style="227"/>
    <col min="6178" max="6178" width="4.7109375" style="227" customWidth="1"/>
    <col min="6179" max="6179" width="48.28515625" style="227" customWidth="1"/>
    <col min="6180" max="6180" width="10.28515625" style="227" customWidth="1"/>
    <col min="6181" max="6183" width="9.140625" style="227"/>
    <col min="6184" max="6184" width="7.42578125" style="227" customWidth="1"/>
    <col min="6185" max="6185" width="9.140625" style="227"/>
    <col min="6186" max="6186" width="9.85546875" style="227" customWidth="1"/>
    <col min="6187" max="6254" width="9.140625" style="227"/>
    <col min="6255" max="6255" width="5.7109375" style="227" customWidth="1"/>
    <col min="6256" max="6256" width="43.140625" style="227" customWidth="1"/>
    <col min="6257" max="6257" width="11.7109375" style="227" customWidth="1"/>
    <col min="6258" max="6258" width="19.42578125" style="227" customWidth="1"/>
    <col min="6259" max="6259" width="14.5703125" style="227" customWidth="1"/>
    <col min="6260" max="6354" width="9.140625" style="227"/>
    <col min="6355" max="6355" width="3.5703125" style="227" customWidth="1"/>
    <col min="6356" max="6356" width="6.85546875" style="227" customWidth="1"/>
    <col min="6357" max="6357" width="35" style="227" customWidth="1"/>
    <col min="6358" max="6358" width="10.7109375" style="227" customWidth="1"/>
    <col min="6359" max="6359" width="11.5703125" style="227" customWidth="1"/>
    <col min="6360" max="6360" width="12" style="227" customWidth="1"/>
    <col min="6361" max="6361" width="9.140625" style="227"/>
    <col min="6362" max="6362" width="11.7109375" style="227" customWidth="1"/>
    <col min="6363" max="6363" width="9.140625" style="227"/>
    <col min="6364" max="6364" width="11.7109375" style="227" customWidth="1"/>
    <col min="6365" max="6365" width="10.5703125" style="227" customWidth="1"/>
    <col min="6366" max="6366" width="9.140625" style="227" customWidth="1"/>
    <col min="6367" max="6390" width="9.140625" style="227"/>
    <col min="6391" max="6391" width="3.42578125" style="227" customWidth="1"/>
    <col min="6392" max="6392" width="6.85546875" style="227" customWidth="1"/>
    <col min="6393" max="6393" width="39.28515625" style="227" customWidth="1"/>
    <col min="6394" max="6395" width="9.140625" style="227"/>
    <col min="6396" max="6396" width="10.140625" style="227" customWidth="1"/>
    <col min="6397" max="6397" width="9.140625" style="227"/>
    <col min="6398" max="6398" width="11" style="227" customWidth="1"/>
    <col min="6399" max="6400" width="9.140625" style="227"/>
    <col min="6401" max="6401" width="10.42578125" style="227" customWidth="1"/>
    <col min="6402" max="6403" width="9.140625" style="227"/>
    <col min="6404" max="6404" width="11.5703125" style="227" customWidth="1"/>
    <col min="6405" max="6433" width="9.140625" style="227"/>
    <col min="6434" max="6434" width="4.7109375" style="227" customWidth="1"/>
    <col min="6435" max="6435" width="48.28515625" style="227" customWidth="1"/>
    <col min="6436" max="6436" width="10.28515625" style="227" customWidth="1"/>
    <col min="6437" max="6439" width="9.140625" style="227"/>
    <col min="6440" max="6440" width="7.42578125" style="227" customWidth="1"/>
    <col min="6441" max="6441" width="9.140625" style="227"/>
    <col min="6442" max="6442" width="9.85546875" style="227" customWidth="1"/>
    <col min="6443" max="6510" width="9.140625" style="227"/>
    <col min="6511" max="6511" width="5.7109375" style="227" customWidth="1"/>
    <col min="6512" max="6512" width="43.140625" style="227" customWidth="1"/>
    <col min="6513" max="6513" width="11.7109375" style="227" customWidth="1"/>
    <col min="6514" max="6514" width="19.42578125" style="227" customWidth="1"/>
    <col min="6515" max="6515" width="14.5703125" style="227" customWidth="1"/>
    <col min="6516" max="6610" width="9.140625" style="227"/>
    <col min="6611" max="6611" width="3.5703125" style="227" customWidth="1"/>
    <col min="6612" max="6612" width="6.85546875" style="227" customWidth="1"/>
    <col min="6613" max="6613" width="35" style="227" customWidth="1"/>
    <col min="6614" max="6614" width="10.7109375" style="227" customWidth="1"/>
    <col min="6615" max="6615" width="11.5703125" style="227" customWidth="1"/>
    <col min="6616" max="6616" width="12" style="227" customWidth="1"/>
    <col min="6617" max="6617" width="9.140625" style="227"/>
    <col min="6618" max="6618" width="11.7109375" style="227" customWidth="1"/>
    <col min="6619" max="6619" width="9.140625" style="227"/>
    <col min="6620" max="6620" width="11.7109375" style="227" customWidth="1"/>
    <col min="6621" max="6621" width="10.5703125" style="227" customWidth="1"/>
    <col min="6622" max="6622" width="9.140625" style="227" customWidth="1"/>
    <col min="6623" max="6646" width="9.140625" style="227"/>
    <col min="6647" max="6647" width="3.42578125" style="227" customWidth="1"/>
    <col min="6648" max="6648" width="6.85546875" style="227" customWidth="1"/>
    <col min="6649" max="6649" width="39.28515625" style="227" customWidth="1"/>
    <col min="6650" max="6651" width="9.140625" style="227"/>
    <col min="6652" max="6652" width="10.140625" style="227" customWidth="1"/>
    <col min="6653" max="6653" width="9.140625" style="227"/>
    <col min="6654" max="6654" width="11" style="227" customWidth="1"/>
    <col min="6655" max="6656" width="9.140625" style="227"/>
    <col min="6657" max="6657" width="10.42578125" style="227" customWidth="1"/>
    <col min="6658" max="6659" width="9.140625" style="227"/>
    <col min="6660" max="6660" width="11.5703125" style="227" customWidth="1"/>
    <col min="6661" max="6689" width="9.140625" style="227"/>
    <col min="6690" max="6690" width="4.7109375" style="227" customWidth="1"/>
    <col min="6691" max="6691" width="48.28515625" style="227" customWidth="1"/>
    <col min="6692" max="6692" width="10.28515625" style="227" customWidth="1"/>
    <col min="6693" max="6695" width="9.140625" style="227"/>
    <col min="6696" max="6696" width="7.42578125" style="227" customWidth="1"/>
    <col min="6697" max="6697" width="9.140625" style="227"/>
    <col min="6698" max="6698" width="9.85546875" style="227" customWidth="1"/>
    <col min="6699" max="6766" width="9.140625" style="227"/>
    <col min="6767" max="6767" width="5.7109375" style="227" customWidth="1"/>
    <col min="6768" max="6768" width="43.140625" style="227" customWidth="1"/>
    <col min="6769" max="6769" width="11.7109375" style="227" customWidth="1"/>
    <col min="6770" max="6770" width="19.42578125" style="227" customWidth="1"/>
    <col min="6771" max="6771" width="14.5703125" style="227" customWidth="1"/>
    <col min="6772" max="6866" width="9.140625" style="227"/>
    <col min="6867" max="6867" width="3.5703125" style="227" customWidth="1"/>
    <col min="6868" max="6868" width="6.85546875" style="227" customWidth="1"/>
    <col min="6869" max="6869" width="35" style="227" customWidth="1"/>
    <col min="6870" max="6870" width="10.7109375" style="227" customWidth="1"/>
    <col min="6871" max="6871" width="11.5703125" style="227" customWidth="1"/>
    <col min="6872" max="6872" width="12" style="227" customWidth="1"/>
    <col min="6873" max="6873" width="9.140625" style="227"/>
    <col min="6874" max="6874" width="11.7109375" style="227" customWidth="1"/>
    <col min="6875" max="6875" width="9.140625" style="227"/>
    <col min="6876" max="6876" width="11.7109375" style="227" customWidth="1"/>
    <col min="6877" max="6877" width="10.5703125" style="227" customWidth="1"/>
    <col min="6878" max="6878" width="9.140625" style="227" customWidth="1"/>
    <col min="6879" max="6902" width="9.140625" style="227"/>
    <col min="6903" max="6903" width="3.42578125" style="227" customWidth="1"/>
    <col min="6904" max="6904" width="6.85546875" style="227" customWidth="1"/>
    <col min="6905" max="6905" width="39.28515625" style="227" customWidth="1"/>
    <col min="6906" max="6907" width="9.140625" style="227"/>
    <col min="6908" max="6908" width="10.140625" style="227" customWidth="1"/>
    <col min="6909" max="6909" width="9.140625" style="227"/>
    <col min="6910" max="6910" width="11" style="227" customWidth="1"/>
    <col min="6911" max="6912" width="9.140625" style="227"/>
    <col min="6913" max="6913" width="10.42578125" style="227" customWidth="1"/>
    <col min="6914" max="6915" width="9.140625" style="227"/>
    <col min="6916" max="6916" width="11.5703125" style="227" customWidth="1"/>
    <col min="6917" max="6945" width="9.140625" style="227"/>
    <col min="6946" max="6946" width="4.7109375" style="227" customWidth="1"/>
    <col min="6947" max="6947" width="48.28515625" style="227" customWidth="1"/>
    <col min="6948" max="6948" width="10.28515625" style="227" customWidth="1"/>
    <col min="6949" max="6951" width="9.140625" style="227"/>
    <col min="6952" max="6952" width="7.42578125" style="227" customWidth="1"/>
    <col min="6953" max="6953" width="9.140625" style="227"/>
    <col min="6954" max="6954" width="9.85546875" style="227" customWidth="1"/>
    <col min="6955" max="7022" width="9.140625" style="227"/>
    <col min="7023" max="7023" width="5.7109375" style="227" customWidth="1"/>
    <col min="7024" max="7024" width="43.140625" style="227" customWidth="1"/>
    <col min="7025" max="7025" width="11.7109375" style="227" customWidth="1"/>
    <col min="7026" max="7026" width="19.42578125" style="227" customWidth="1"/>
    <col min="7027" max="7027" width="14.5703125" style="227" customWidth="1"/>
    <col min="7028" max="7122" width="9.140625" style="227"/>
    <col min="7123" max="7123" width="3.5703125" style="227" customWidth="1"/>
    <col min="7124" max="7124" width="6.85546875" style="227" customWidth="1"/>
    <col min="7125" max="7125" width="35" style="227" customWidth="1"/>
    <col min="7126" max="7126" width="10.7109375" style="227" customWidth="1"/>
    <col min="7127" max="7127" width="11.5703125" style="227" customWidth="1"/>
    <col min="7128" max="7128" width="12" style="227" customWidth="1"/>
    <col min="7129" max="7129" width="9.140625" style="227"/>
    <col min="7130" max="7130" width="11.7109375" style="227" customWidth="1"/>
    <col min="7131" max="7131" width="9.140625" style="227"/>
    <col min="7132" max="7132" width="11.7109375" style="227" customWidth="1"/>
    <col min="7133" max="7133" width="10.5703125" style="227" customWidth="1"/>
    <col min="7134" max="7134" width="9.140625" style="227" customWidth="1"/>
    <col min="7135" max="7158" width="9.140625" style="227"/>
    <col min="7159" max="7159" width="3.42578125" style="227" customWidth="1"/>
    <col min="7160" max="7160" width="6.85546875" style="227" customWidth="1"/>
    <col min="7161" max="7161" width="39.28515625" style="227" customWidth="1"/>
    <col min="7162" max="7163" width="9.140625" style="227"/>
    <col min="7164" max="7164" width="10.140625" style="227" customWidth="1"/>
    <col min="7165" max="7165" width="9.140625" style="227"/>
    <col min="7166" max="7166" width="11" style="227" customWidth="1"/>
    <col min="7167" max="7168" width="9.140625" style="227"/>
    <col min="7169" max="7169" width="10.42578125" style="227" customWidth="1"/>
    <col min="7170" max="7171" width="9.140625" style="227"/>
    <col min="7172" max="7172" width="11.5703125" style="227" customWidth="1"/>
    <col min="7173" max="7201" width="9.140625" style="227"/>
    <col min="7202" max="7202" width="4.7109375" style="227" customWidth="1"/>
    <col min="7203" max="7203" width="48.28515625" style="227" customWidth="1"/>
    <col min="7204" max="7204" width="10.28515625" style="227" customWidth="1"/>
    <col min="7205" max="7207" width="9.140625" style="227"/>
    <col min="7208" max="7208" width="7.42578125" style="227" customWidth="1"/>
    <col min="7209" max="7209" width="9.140625" style="227"/>
    <col min="7210" max="7210" width="9.85546875" style="227" customWidth="1"/>
    <col min="7211" max="7278" width="9.140625" style="227"/>
    <col min="7279" max="7279" width="5.7109375" style="227" customWidth="1"/>
    <col min="7280" max="7280" width="43.140625" style="227" customWidth="1"/>
    <col min="7281" max="7281" width="11.7109375" style="227" customWidth="1"/>
    <col min="7282" max="7282" width="19.42578125" style="227" customWidth="1"/>
    <col min="7283" max="7283" width="14.5703125" style="227" customWidth="1"/>
    <col min="7284" max="7378" width="9.140625" style="227"/>
    <col min="7379" max="7379" width="3.5703125" style="227" customWidth="1"/>
    <col min="7380" max="7380" width="6.85546875" style="227" customWidth="1"/>
    <col min="7381" max="7381" width="35" style="227" customWidth="1"/>
    <col min="7382" max="7382" width="10.7109375" style="227" customWidth="1"/>
    <col min="7383" max="7383" width="11.5703125" style="227" customWidth="1"/>
    <col min="7384" max="7384" width="12" style="227" customWidth="1"/>
    <col min="7385" max="7385" width="9.140625" style="227"/>
    <col min="7386" max="7386" width="11.7109375" style="227" customWidth="1"/>
    <col min="7387" max="7387" width="9.140625" style="227"/>
    <col min="7388" max="7388" width="11.7109375" style="227" customWidth="1"/>
    <col min="7389" max="7389" width="10.5703125" style="227" customWidth="1"/>
    <col min="7390" max="7390" width="9.140625" style="227" customWidth="1"/>
    <col min="7391" max="7414" width="9.140625" style="227"/>
    <col min="7415" max="7415" width="3.42578125" style="227" customWidth="1"/>
    <col min="7416" max="7416" width="6.85546875" style="227" customWidth="1"/>
    <col min="7417" max="7417" width="39.28515625" style="227" customWidth="1"/>
    <col min="7418" max="7419" width="9.140625" style="227"/>
    <col min="7420" max="7420" width="10.140625" style="227" customWidth="1"/>
    <col min="7421" max="7421" width="9.140625" style="227"/>
    <col min="7422" max="7422" width="11" style="227" customWidth="1"/>
    <col min="7423" max="7424" width="9.140625" style="227"/>
    <col min="7425" max="7425" width="10.42578125" style="227" customWidth="1"/>
    <col min="7426" max="7427" width="9.140625" style="227"/>
    <col min="7428" max="7428" width="11.5703125" style="227" customWidth="1"/>
    <col min="7429" max="7457" width="9.140625" style="227"/>
    <col min="7458" max="7458" width="4.7109375" style="227" customWidth="1"/>
    <col min="7459" max="7459" width="48.28515625" style="227" customWidth="1"/>
    <col min="7460" max="7460" width="10.28515625" style="227" customWidth="1"/>
    <col min="7461" max="7463" width="9.140625" style="227"/>
    <col min="7464" max="7464" width="7.42578125" style="227" customWidth="1"/>
    <col min="7465" max="7465" width="9.140625" style="227"/>
    <col min="7466" max="7466" width="9.85546875" style="227" customWidth="1"/>
    <col min="7467" max="7534" width="9.140625" style="227"/>
    <col min="7535" max="7535" width="5.7109375" style="227" customWidth="1"/>
    <col min="7536" max="7536" width="43.140625" style="227" customWidth="1"/>
    <col min="7537" max="7537" width="11.7109375" style="227" customWidth="1"/>
    <col min="7538" max="7538" width="19.42578125" style="227" customWidth="1"/>
    <col min="7539" max="7539" width="14.5703125" style="227" customWidth="1"/>
    <col min="7540" max="7634" width="9.140625" style="227"/>
    <col min="7635" max="7635" width="3.5703125" style="227" customWidth="1"/>
    <col min="7636" max="7636" width="6.85546875" style="227" customWidth="1"/>
    <col min="7637" max="7637" width="35" style="227" customWidth="1"/>
    <col min="7638" max="7638" width="10.7109375" style="227" customWidth="1"/>
    <col min="7639" max="7639" width="11.5703125" style="227" customWidth="1"/>
    <col min="7640" max="7640" width="12" style="227" customWidth="1"/>
    <col min="7641" max="7641" width="9.140625" style="227"/>
    <col min="7642" max="7642" width="11.7109375" style="227" customWidth="1"/>
    <col min="7643" max="7643" width="9.140625" style="227"/>
    <col min="7644" max="7644" width="11.7109375" style="227" customWidth="1"/>
    <col min="7645" max="7645" width="10.5703125" style="227" customWidth="1"/>
    <col min="7646" max="7646" width="9.140625" style="227" customWidth="1"/>
    <col min="7647" max="7670" width="9.140625" style="227"/>
    <col min="7671" max="7671" width="3.42578125" style="227" customWidth="1"/>
    <col min="7672" max="7672" width="6.85546875" style="227" customWidth="1"/>
    <col min="7673" max="7673" width="39.28515625" style="227" customWidth="1"/>
    <col min="7674" max="7675" width="9.140625" style="227"/>
    <col min="7676" max="7676" width="10.140625" style="227" customWidth="1"/>
    <col min="7677" max="7677" width="9.140625" style="227"/>
    <col min="7678" max="7678" width="11" style="227" customWidth="1"/>
    <col min="7679" max="7680" width="9.140625" style="227"/>
    <col min="7681" max="7681" width="10.42578125" style="227" customWidth="1"/>
    <col min="7682" max="7683" width="9.140625" style="227"/>
    <col min="7684" max="7684" width="11.5703125" style="227" customWidth="1"/>
    <col min="7685" max="7713" width="9.140625" style="227"/>
    <col min="7714" max="7714" width="4.7109375" style="227" customWidth="1"/>
    <col min="7715" max="7715" width="48.28515625" style="227" customWidth="1"/>
    <col min="7716" max="7716" width="10.28515625" style="227" customWidth="1"/>
    <col min="7717" max="7719" width="9.140625" style="227"/>
    <col min="7720" max="7720" width="7.42578125" style="227" customWidth="1"/>
    <col min="7721" max="7721" width="9.140625" style="227"/>
    <col min="7722" max="7722" width="9.85546875" style="227" customWidth="1"/>
    <col min="7723" max="7790" width="9.140625" style="227"/>
    <col min="7791" max="7791" width="5.7109375" style="227" customWidth="1"/>
    <col min="7792" max="7792" width="43.140625" style="227" customWidth="1"/>
    <col min="7793" max="7793" width="11.7109375" style="227" customWidth="1"/>
    <col min="7794" max="7794" width="19.42578125" style="227" customWidth="1"/>
    <col min="7795" max="7795" width="14.5703125" style="227" customWidth="1"/>
    <col min="7796" max="7890" width="9.140625" style="227"/>
    <col min="7891" max="7891" width="3.5703125" style="227" customWidth="1"/>
    <col min="7892" max="7892" width="6.85546875" style="227" customWidth="1"/>
    <col min="7893" max="7893" width="35" style="227" customWidth="1"/>
    <col min="7894" max="7894" width="10.7109375" style="227" customWidth="1"/>
    <col min="7895" max="7895" width="11.5703125" style="227" customWidth="1"/>
    <col min="7896" max="7896" width="12" style="227" customWidth="1"/>
    <col min="7897" max="7897" width="9.140625" style="227"/>
    <col min="7898" max="7898" width="11.7109375" style="227" customWidth="1"/>
    <col min="7899" max="7899" width="9.140625" style="227"/>
    <col min="7900" max="7900" width="11.7109375" style="227" customWidth="1"/>
    <col min="7901" max="7901" width="10.5703125" style="227" customWidth="1"/>
    <col min="7902" max="7902" width="9.140625" style="227" customWidth="1"/>
    <col min="7903" max="7926" width="9.140625" style="227"/>
    <col min="7927" max="7927" width="3.42578125" style="227" customWidth="1"/>
    <col min="7928" max="7928" width="6.85546875" style="227" customWidth="1"/>
    <col min="7929" max="7929" width="39.28515625" style="227" customWidth="1"/>
    <col min="7930" max="7931" width="9.140625" style="227"/>
    <col min="7932" max="7932" width="10.140625" style="227" customWidth="1"/>
    <col min="7933" max="7933" width="9.140625" style="227"/>
    <col min="7934" max="7934" width="11" style="227" customWidth="1"/>
    <col min="7935" max="7936" width="9.140625" style="227"/>
    <col min="7937" max="7937" width="10.42578125" style="227" customWidth="1"/>
    <col min="7938" max="7939" width="9.140625" style="227"/>
    <col min="7940" max="7940" width="11.5703125" style="227" customWidth="1"/>
    <col min="7941" max="7969" width="9.140625" style="227"/>
    <col min="7970" max="7970" width="4.7109375" style="227" customWidth="1"/>
    <col min="7971" max="7971" width="48.28515625" style="227" customWidth="1"/>
    <col min="7972" max="7972" width="10.28515625" style="227" customWidth="1"/>
    <col min="7973" max="7975" width="9.140625" style="227"/>
    <col min="7976" max="7976" width="7.42578125" style="227" customWidth="1"/>
    <col min="7977" max="7977" width="9.140625" style="227"/>
    <col min="7978" max="7978" width="9.85546875" style="227" customWidth="1"/>
    <col min="7979" max="8046" width="9.140625" style="227"/>
    <col min="8047" max="8047" width="5.7109375" style="227" customWidth="1"/>
    <col min="8048" max="8048" width="43.140625" style="227" customWidth="1"/>
    <col min="8049" max="8049" width="11.7109375" style="227" customWidth="1"/>
    <col min="8050" max="8050" width="19.42578125" style="227" customWidth="1"/>
    <col min="8051" max="8051" width="14.5703125" style="227" customWidth="1"/>
    <col min="8052" max="8146" width="9.140625" style="227"/>
    <col min="8147" max="8147" width="3.5703125" style="227" customWidth="1"/>
    <col min="8148" max="8148" width="6.85546875" style="227" customWidth="1"/>
    <col min="8149" max="8149" width="35" style="227" customWidth="1"/>
    <col min="8150" max="8150" width="10.7109375" style="227" customWidth="1"/>
    <col min="8151" max="8151" width="11.5703125" style="227" customWidth="1"/>
    <col min="8152" max="8152" width="12" style="227" customWidth="1"/>
    <col min="8153" max="8153" width="9.140625" style="227"/>
    <col min="8154" max="8154" width="11.7109375" style="227" customWidth="1"/>
    <col min="8155" max="8155" width="9.140625" style="227"/>
    <col min="8156" max="8156" width="11.7109375" style="227" customWidth="1"/>
    <col min="8157" max="8157" width="10.5703125" style="227" customWidth="1"/>
    <col min="8158" max="8158" width="9.140625" style="227" customWidth="1"/>
    <col min="8159" max="8182" width="9.140625" style="227"/>
    <col min="8183" max="8183" width="3.42578125" style="227" customWidth="1"/>
    <col min="8184" max="8184" width="6.85546875" style="227" customWidth="1"/>
    <col min="8185" max="8185" width="39.28515625" style="227" customWidth="1"/>
    <col min="8186" max="8187" width="9.140625" style="227"/>
    <col min="8188" max="8188" width="10.140625" style="227" customWidth="1"/>
    <col min="8189" max="8189" width="9.140625" style="227"/>
    <col min="8190" max="8190" width="11" style="227" customWidth="1"/>
    <col min="8191" max="8192" width="9.140625" style="227"/>
    <col min="8193" max="8193" width="10.42578125" style="227" customWidth="1"/>
    <col min="8194" max="8195" width="9.140625" style="227"/>
    <col min="8196" max="8196" width="11.5703125" style="227" customWidth="1"/>
    <col min="8197" max="8225" width="9.140625" style="227"/>
    <col min="8226" max="8226" width="4.7109375" style="227" customWidth="1"/>
    <col min="8227" max="8227" width="48.28515625" style="227" customWidth="1"/>
    <col min="8228" max="8228" width="10.28515625" style="227" customWidth="1"/>
    <col min="8229" max="8231" width="9.140625" style="227"/>
    <col min="8232" max="8232" width="7.42578125" style="227" customWidth="1"/>
    <col min="8233" max="8233" width="9.140625" style="227"/>
    <col min="8234" max="8234" width="9.85546875" style="227" customWidth="1"/>
    <col min="8235" max="8302" width="9.140625" style="227"/>
    <col min="8303" max="8303" width="5.7109375" style="227" customWidth="1"/>
    <col min="8304" max="8304" width="43.140625" style="227" customWidth="1"/>
    <col min="8305" max="8305" width="11.7109375" style="227" customWidth="1"/>
    <col min="8306" max="8306" width="19.42578125" style="227" customWidth="1"/>
    <col min="8307" max="8307" width="14.5703125" style="227" customWidth="1"/>
    <col min="8308" max="8402" width="9.140625" style="227"/>
    <col min="8403" max="8403" width="3.5703125" style="227" customWidth="1"/>
    <col min="8404" max="8404" width="6.85546875" style="227" customWidth="1"/>
    <col min="8405" max="8405" width="35" style="227" customWidth="1"/>
    <col min="8406" max="8406" width="10.7109375" style="227" customWidth="1"/>
    <col min="8407" max="8407" width="11.5703125" style="227" customWidth="1"/>
    <col min="8408" max="8408" width="12" style="227" customWidth="1"/>
    <col min="8409" max="8409" width="9.140625" style="227"/>
    <col min="8410" max="8410" width="11.7109375" style="227" customWidth="1"/>
    <col min="8411" max="8411" width="9.140625" style="227"/>
    <col min="8412" max="8412" width="11.7109375" style="227" customWidth="1"/>
    <col min="8413" max="8413" width="10.5703125" style="227" customWidth="1"/>
    <col min="8414" max="8414" width="9.140625" style="227" customWidth="1"/>
    <col min="8415" max="8438" width="9.140625" style="227"/>
    <col min="8439" max="8439" width="3.42578125" style="227" customWidth="1"/>
    <col min="8440" max="8440" width="6.85546875" style="227" customWidth="1"/>
    <col min="8441" max="8441" width="39.28515625" style="227" customWidth="1"/>
    <col min="8442" max="8443" width="9.140625" style="227"/>
    <col min="8444" max="8444" width="10.140625" style="227" customWidth="1"/>
    <col min="8445" max="8445" width="9.140625" style="227"/>
    <col min="8446" max="8446" width="11" style="227" customWidth="1"/>
    <col min="8447" max="8448" width="9.140625" style="227"/>
    <col min="8449" max="8449" width="10.42578125" style="227" customWidth="1"/>
    <col min="8450" max="8451" width="9.140625" style="227"/>
    <col min="8452" max="8452" width="11.5703125" style="227" customWidth="1"/>
    <col min="8453" max="8481" width="9.140625" style="227"/>
    <col min="8482" max="8482" width="4.7109375" style="227" customWidth="1"/>
    <col min="8483" max="8483" width="48.28515625" style="227" customWidth="1"/>
    <col min="8484" max="8484" width="10.28515625" style="227" customWidth="1"/>
    <col min="8485" max="8487" width="9.140625" style="227"/>
    <col min="8488" max="8488" width="7.42578125" style="227" customWidth="1"/>
    <col min="8489" max="8489" width="9.140625" style="227"/>
    <col min="8490" max="8490" width="9.85546875" style="227" customWidth="1"/>
    <col min="8491" max="8558" width="9.140625" style="227"/>
    <col min="8559" max="8559" width="5.7109375" style="227" customWidth="1"/>
    <col min="8560" max="8560" width="43.140625" style="227" customWidth="1"/>
    <col min="8561" max="8561" width="11.7109375" style="227" customWidth="1"/>
    <col min="8562" max="8562" width="19.42578125" style="227" customWidth="1"/>
    <col min="8563" max="8563" width="14.5703125" style="227" customWidth="1"/>
    <col min="8564" max="8658" width="9.140625" style="227"/>
    <col min="8659" max="8659" width="3.5703125" style="227" customWidth="1"/>
    <col min="8660" max="8660" width="6.85546875" style="227" customWidth="1"/>
    <col min="8661" max="8661" width="35" style="227" customWidth="1"/>
    <col min="8662" max="8662" width="10.7109375" style="227" customWidth="1"/>
    <col min="8663" max="8663" width="11.5703125" style="227" customWidth="1"/>
    <col min="8664" max="8664" width="12" style="227" customWidth="1"/>
    <col min="8665" max="8665" width="9.140625" style="227"/>
    <col min="8666" max="8666" width="11.7109375" style="227" customWidth="1"/>
    <col min="8667" max="8667" width="9.140625" style="227"/>
    <col min="8668" max="8668" width="11.7109375" style="227" customWidth="1"/>
    <col min="8669" max="8669" width="10.5703125" style="227" customWidth="1"/>
    <col min="8670" max="8670" width="9.140625" style="227" customWidth="1"/>
    <col min="8671" max="8694" width="9.140625" style="227"/>
    <col min="8695" max="8695" width="3.42578125" style="227" customWidth="1"/>
    <col min="8696" max="8696" width="6.85546875" style="227" customWidth="1"/>
    <col min="8697" max="8697" width="39.28515625" style="227" customWidth="1"/>
    <col min="8698" max="8699" width="9.140625" style="227"/>
    <col min="8700" max="8700" width="10.140625" style="227" customWidth="1"/>
    <col min="8701" max="8701" width="9.140625" style="227"/>
    <col min="8702" max="8702" width="11" style="227" customWidth="1"/>
    <col min="8703" max="8704" width="9.140625" style="227"/>
    <col min="8705" max="8705" width="10.42578125" style="227" customWidth="1"/>
    <col min="8706" max="8707" width="9.140625" style="227"/>
    <col min="8708" max="8708" width="11.5703125" style="227" customWidth="1"/>
    <col min="8709" max="8737" width="9.140625" style="227"/>
    <col min="8738" max="8738" width="4.7109375" style="227" customWidth="1"/>
    <col min="8739" max="8739" width="48.28515625" style="227" customWidth="1"/>
    <col min="8740" max="8740" width="10.28515625" style="227" customWidth="1"/>
    <col min="8741" max="8743" width="9.140625" style="227"/>
    <col min="8744" max="8744" width="7.42578125" style="227" customWidth="1"/>
    <col min="8745" max="8745" width="9.140625" style="227"/>
    <col min="8746" max="8746" width="9.85546875" style="227" customWidth="1"/>
    <col min="8747" max="8814" width="9.140625" style="227"/>
    <col min="8815" max="8815" width="5.7109375" style="227" customWidth="1"/>
    <col min="8816" max="8816" width="43.140625" style="227" customWidth="1"/>
    <col min="8817" max="8817" width="11.7109375" style="227" customWidth="1"/>
    <col min="8818" max="8818" width="19.42578125" style="227" customWidth="1"/>
    <col min="8819" max="8819" width="14.5703125" style="227" customWidth="1"/>
    <col min="8820" max="8914" width="9.140625" style="227"/>
    <col min="8915" max="8915" width="3.5703125" style="227" customWidth="1"/>
    <col min="8916" max="8916" width="6.85546875" style="227" customWidth="1"/>
    <col min="8917" max="8917" width="35" style="227" customWidth="1"/>
    <col min="8918" max="8918" width="10.7109375" style="227" customWidth="1"/>
    <col min="8919" max="8919" width="11.5703125" style="227" customWidth="1"/>
    <col min="8920" max="8920" width="12" style="227" customWidth="1"/>
    <col min="8921" max="8921" width="9.140625" style="227"/>
    <col min="8922" max="8922" width="11.7109375" style="227" customWidth="1"/>
    <col min="8923" max="8923" width="9.140625" style="227"/>
    <col min="8924" max="8924" width="11.7109375" style="227" customWidth="1"/>
    <col min="8925" max="8925" width="10.5703125" style="227" customWidth="1"/>
    <col min="8926" max="8926" width="9.140625" style="227" customWidth="1"/>
    <col min="8927" max="8950" width="9.140625" style="227"/>
    <col min="8951" max="8951" width="3.42578125" style="227" customWidth="1"/>
    <col min="8952" max="8952" width="6.85546875" style="227" customWidth="1"/>
    <col min="8953" max="8953" width="39.28515625" style="227" customWidth="1"/>
    <col min="8954" max="8955" width="9.140625" style="227"/>
    <col min="8956" max="8956" width="10.140625" style="227" customWidth="1"/>
    <col min="8957" max="8957" width="9.140625" style="227"/>
    <col min="8958" max="8958" width="11" style="227" customWidth="1"/>
    <col min="8959" max="8960" width="9.140625" style="227"/>
    <col min="8961" max="8961" width="10.42578125" style="227" customWidth="1"/>
    <col min="8962" max="8963" width="9.140625" style="227"/>
    <col min="8964" max="8964" width="11.5703125" style="227" customWidth="1"/>
    <col min="8965" max="8993" width="9.140625" style="227"/>
    <col min="8994" max="8994" width="4.7109375" style="227" customWidth="1"/>
    <col min="8995" max="8995" width="48.28515625" style="227" customWidth="1"/>
    <col min="8996" max="8996" width="10.28515625" style="227" customWidth="1"/>
    <col min="8997" max="8999" width="9.140625" style="227"/>
    <col min="9000" max="9000" width="7.42578125" style="227" customWidth="1"/>
    <col min="9001" max="9001" width="9.140625" style="227"/>
    <col min="9002" max="9002" width="9.85546875" style="227" customWidth="1"/>
    <col min="9003" max="9070" width="9.140625" style="227"/>
    <col min="9071" max="9071" width="5.7109375" style="227" customWidth="1"/>
    <col min="9072" max="9072" width="43.140625" style="227" customWidth="1"/>
    <col min="9073" max="9073" width="11.7109375" style="227" customWidth="1"/>
    <col min="9074" max="9074" width="19.42578125" style="227" customWidth="1"/>
    <col min="9075" max="9075" width="14.5703125" style="227" customWidth="1"/>
    <col min="9076" max="9170" width="9.140625" style="227"/>
    <col min="9171" max="9171" width="3.5703125" style="227" customWidth="1"/>
    <col min="9172" max="9172" width="6.85546875" style="227" customWidth="1"/>
    <col min="9173" max="9173" width="35" style="227" customWidth="1"/>
    <col min="9174" max="9174" width="10.7109375" style="227" customWidth="1"/>
    <col min="9175" max="9175" width="11.5703125" style="227" customWidth="1"/>
    <col min="9176" max="9176" width="12" style="227" customWidth="1"/>
    <col min="9177" max="9177" width="9.140625" style="227"/>
    <col min="9178" max="9178" width="11.7109375" style="227" customWidth="1"/>
    <col min="9179" max="9179" width="9.140625" style="227"/>
    <col min="9180" max="9180" width="11.7109375" style="227" customWidth="1"/>
    <col min="9181" max="9181" width="10.5703125" style="227" customWidth="1"/>
    <col min="9182" max="9182" width="9.140625" style="227" customWidth="1"/>
    <col min="9183" max="9206" width="9.140625" style="227"/>
    <col min="9207" max="9207" width="3.42578125" style="227" customWidth="1"/>
    <col min="9208" max="9208" width="6.85546875" style="227" customWidth="1"/>
    <col min="9209" max="9209" width="39.28515625" style="227" customWidth="1"/>
    <col min="9210" max="9211" width="9.140625" style="227"/>
    <col min="9212" max="9212" width="10.140625" style="227" customWidth="1"/>
    <col min="9213" max="9213" width="9.140625" style="227"/>
    <col min="9214" max="9214" width="11" style="227" customWidth="1"/>
    <col min="9215" max="9216" width="9.140625" style="227"/>
    <col min="9217" max="9217" width="10.42578125" style="227" customWidth="1"/>
    <col min="9218" max="9219" width="9.140625" style="227"/>
    <col min="9220" max="9220" width="11.5703125" style="227" customWidth="1"/>
    <col min="9221" max="9249" width="9.140625" style="227"/>
    <col min="9250" max="9250" width="4.7109375" style="227" customWidth="1"/>
    <col min="9251" max="9251" width="48.28515625" style="227" customWidth="1"/>
    <col min="9252" max="9252" width="10.28515625" style="227" customWidth="1"/>
    <col min="9253" max="9255" width="9.140625" style="227"/>
    <col min="9256" max="9256" width="7.42578125" style="227" customWidth="1"/>
    <col min="9257" max="9257" width="9.140625" style="227"/>
    <col min="9258" max="9258" width="9.85546875" style="227" customWidth="1"/>
    <col min="9259" max="9326" width="9.140625" style="227"/>
    <col min="9327" max="9327" width="5.7109375" style="227" customWidth="1"/>
    <col min="9328" max="9328" width="43.140625" style="227" customWidth="1"/>
    <col min="9329" max="9329" width="11.7109375" style="227" customWidth="1"/>
    <col min="9330" max="9330" width="19.42578125" style="227" customWidth="1"/>
    <col min="9331" max="9331" width="14.5703125" style="227" customWidth="1"/>
    <col min="9332" max="9426" width="9.140625" style="227"/>
    <col min="9427" max="9427" width="3.5703125" style="227" customWidth="1"/>
    <col min="9428" max="9428" width="6.85546875" style="227" customWidth="1"/>
    <col min="9429" max="9429" width="35" style="227" customWidth="1"/>
    <col min="9430" max="9430" width="10.7109375" style="227" customWidth="1"/>
    <col min="9431" max="9431" width="11.5703125" style="227" customWidth="1"/>
    <col min="9432" max="9432" width="12" style="227" customWidth="1"/>
    <col min="9433" max="9433" width="9.140625" style="227"/>
    <col min="9434" max="9434" width="11.7109375" style="227" customWidth="1"/>
    <col min="9435" max="9435" width="9.140625" style="227"/>
    <col min="9436" max="9436" width="11.7109375" style="227" customWidth="1"/>
    <col min="9437" max="9437" width="10.5703125" style="227" customWidth="1"/>
    <col min="9438" max="9438" width="9.140625" style="227" customWidth="1"/>
    <col min="9439" max="9462" width="9.140625" style="227"/>
    <col min="9463" max="9463" width="3.42578125" style="227" customWidth="1"/>
    <col min="9464" max="9464" width="6.85546875" style="227" customWidth="1"/>
    <col min="9465" max="9465" width="39.28515625" style="227" customWidth="1"/>
    <col min="9466" max="9467" width="9.140625" style="227"/>
    <col min="9468" max="9468" width="10.140625" style="227" customWidth="1"/>
    <col min="9469" max="9469" width="9.140625" style="227"/>
    <col min="9470" max="9470" width="11" style="227" customWidth="1"/>
    <col min="9471" max="9472" width="9.140625" style="227"/>
    <col min="9473" max="9473" width="10.42578125" style="227" customWidth="1"/>
    <col min="9474" max="9475" width="9.140625" style="227"/>
    <col min="9476" max="9476" width="11.5703125" style="227" customWidth="1"/>
    <col min="9477" max="9505" width="9.140625" style="227"/>
    <col min="9506" max="9506" width="4.7109375" style="227" customWidth="1"/>
    <col min="9507" max="9507" width="48.28515625" style="227" customWidth="1"/>
    <col min="9508" max="9508" width="10.28515625" style="227" customWidth="1"/>
    <col min="9509" max="9511" width="9.140625" style="227"/>
    <col min="9512" max="9512" width="7.42578125" style="227" customWidth="1"/>
    <col min="9513" max="9513" width="9.140625" style="227"/>
    <col min="9514" max="9514" width="9.85546875" style="227" customWidth="1"/>
    <col min="9515" max="9582" width="9.140625" style="227"/>
    <col min="9583" max="9583" width="5.7109375" style="227" customWidth="1"/>
    <col min="9584" max="9584" width="43.140625" style="227" customWidth="1"/>
    <col min="9585" max="9585" width="11.7109375" style="227" customWidth="1"/>
    <col min="9586" max="9586" width="19.42578125" style="227" customWidth="1"/>
    <col min="9587" max="9587" width="14.5703125" style="227" customWidth="1"/>
    <col min="9588" max="9682" width="9.140625" style="227"/>
    <col min="9683" max="9683" width="3.5703125" style="227" customWidth="1"/>
    <col min="9684" max="9684" width="6.85546875" style="227" customWidth="1"/>
    <col min="9685" max="9685" width="35" style="227" customWidth="1"/>
    <col min="9686" max="9686" width="10.7109375" style="227" customWidth="1"/>
    <col min="9687" max="9687" width="11.5703125" style="227" customWidth="1"/>
    <col min="9688" max="9688" width="12" style="227" customWidth="1"/>
    <col min="9689" max="9689" width="9.140625" style="227"/>
    <col min="9690" max="9690" width="11.7109375" style="227" customWidth="1"/>
    <col min="9691" max="9691" width="9.140625" style="227"/>
    <col min="9692" max="9692" width="11.7109375" style="227" customWidth="1"/>
    <col min="9693" max="9693" width="10.5703125" style="227" customWidth="1"/>
    <col min="9694" max="9694" width="9.140625" style="227" customWidth="1"/>
    <col min="9695" max="9718" width="9.140625" style="227"/>
    <col min="9719" max="9719" width="3.42578125" style="227" customWidth="1"/>
    <col min="9720" max="9720" width="6.85546875" style="227" customWidth="1"/>
    <col min="9721" max="9721" width="39.28515625" style="227" customWidth="1"/>
    <col min="9722" max="9723" width="9.140625" style="227"/>
    <col min="9724" max="9724" width="10.140625" style="227" customWidth="1"/>
    <col min="9725" max="9725" width="9.140625" style="227"/>
    <col min="9726" max="9726" width="11" style="227" customWidth="1"/>
    <col min="9727" max="9728" width="9.140625" style="227"/>
    <col min="9729" max="9729" width="10.42578125" style="227" customWidth="1"/>
    <col min="9730" max="9731" width="9.140625" style="227"/>
    <col min="9732" max="9732" width="11.5703125" style="227" customWidth="1"/>
    <col min="9733" max="9761" width="9.140625" style="227"/>
    <col min="9762" max="9762" width="4.7109375" style="227" customWidth="1"/>
    <col min="9763" max="9763" width="48.28515625" style="227" customWidth="1"/>
    <col min="9764" max="9764" width="10.28515625" style="227" customWidth="1"/>
    <col min="9765" max="9767" width="9.140625" style="227"/>
    <col min="9768" max="9768" width="7.42578125" style="227" customWidth="1"/>
    <col min="9769" max="9769" width="9.140625" style="227"/>
    <col min="9770" max="9770" width="9.85546875" style="227" customWidth="1"/>
    <col min="9771" max="9838" width="9.140625" style="227"/>
    <col min="9839" max="9839" width="5.7109375" style="227" customWidth="1"/>
    <col min="9840" max="9840" width="43.140625" style="227" customWidth="1"/>
    <col min="9841" max="9841" width="11.7109375" style="227" customWidth="1"/>
    <col min="9842" max="9842" width="19.42578125" style="227" customWidth="1"/>
    <col min="9843" max="9843" width="14.5703125" style="227" customWidth="1"/>
    <col min="9844" max="9938" width="9.140625" style="227"/>
    <col min="9939" max="9939" width="3.5703125" style="227" customWidth="1"/>
    <col min="9940" max="9940" width="6.85546875" style="227" customWidth="1"/>
    <col min="9941" max="9941" width="35" style="227" customWidth="1"/>
    <col min="9942" max="9942" width="10.7109375" style="227" customWidth="1"/>
    <col min="9943" max="9943" width="11.5703125" style="227" customWidth="1"/>
    <col min="9944" max="9944" width="12" style="227" customWidth="1"/>
    <col min="9945" max="9945" width="9.140625" style="227"/>
    <col min="9946" max="9946" width="11.7109375" style="227" customWidth="1"/>
    <col min="9947" max="9947" width="9.140625" style="227"/>
    <col min="9948" max="9948" width="11.7109375" style="227" customWidth="1"/>
    <col min="9949" max="9949" width="10.5703125" style="227" customWidth="1"/>
    <col min="9950" max="9950" width="9.140625" style="227" customWidth="1"/>
    <col min="9951" max="9974" width="9.140625" style="227"/>
    <col min="9975" max="9975" width="3.42578125" style="227" customWidth="1"/>
    <col min="9976" max="9976" width="6.85546875" style="227" customWidth="1"/>
    <col min="9977" max="9977" width="39.28515625" style="227" customWidth="1"/>
    <col min="9978" max="9979" width="9.140625" style="227"/>
    <col min="9980" max="9980" width="10.140625" style="227" customWidth="1"/>
    <col min="9981" max="9981" width="9.140625" style="227"/>
    <col min="9982" max="9982" width="11" style="227" customWidth="1"/>
    <col min="9983" max="9984" width="9.140625" style="227"/>
    <col min="9985" max="9985" width="10.42578125" style="227" customWidth="1"/>
    <col min="9986" max="9987" width="9.140625" style="227"/>
    <col min="9988" max="9988" width="11.5703125" style="227" customWidth="1"/>
    <col min="9989" max="10017" width="9.140625" style="227"/>
    <col min="10018" max="10018" width="4.7109375" style="227" customWidth="1"/>
    <col min="10019" max="10019" width="48.28515625" style="227" customWidth="1"/>
    <col min="10020" max="10020" width="10.28515625" style="227" customWidth="1"/>
    <col min="10021" max="10023" width="9.140625" style="227"/>
    <col min="10024" max="10024" width="7.42578125" style="227" customWidth="1"/>
    <col min="10025" max="10025" width="9.140625" style="227"/>
    <col min="10026" max="10026" width="9.85546875" style="227" customWidth="1"/>
    <col min="10027" max="10094" width="9.140625" style="227"/>
    <col min="10095" max="10095" width="5.7109375" style="227" customWidth="1"/>
    <col min="10096" max="10096" width="43.140625" style="227" customWidth="1"/>
    <col min="10097" max="10097" width="11.7109375" style="227" customWidth="1"/>
    <col min="10098" max="10098" width="19.42578125" style="227" customWidth="1"/>
    <col min="10099" max="10099" width="14.5703125" style="227" customWidth="1"/>
    <col min="10100" max="10194" width="9.140625" style="227"/>
    <col min="10195" max="10195" width="3.5703125" style="227" customWidth="1"/>
    <col min="10196" max="10196" width="6.85546875" style="227" customWidth="1"/>
    <col min="10197" max="10197" width="35" style="227" customWidth="1"/>
    <col min="10198" max="10198" width="10.7109375" style="227" customWidth="1"/>
    <col min="10199" max="10199" width="11.5703125" style="227" customWidth="1"/>
    <col min="10200" max="10200" width="12" style="227" customWidth="1"/>
    <col min="10201" max="10201" width="9.140625" style="227"/>
    <col min="10202" max="10202" width="11.7109375" style="227" customWidth="1"/>
    <col min="10203" max="10203" width="9.140625" style="227"/>
    <col min="10204" max="10204" width="11.7109375" style="227" customWidth="1"/>
    <col min="10205" max="10205" width="10.5703125" style="227" customWidth="1"/>
    <col min="10206" max="10206" width="9.140625" style="227" customWidth="1"/>
    <col min="10207" max="10230" width="9.140625" style="227"/>
    <col min="10231" max="10231" width="3.42578125" style="227" customWidth="1"/>
    <col min="10232" max="10232" width="6.85546875" style="227" customWidth="1"/>
    <col min="10233" max="10233" width="39.28515625" style="227" customWidth="1"/>
    <col min="10234" max="10235" width="9.140625" style="227"/>
    <col min="10236" max="10236" width="10.140625" style="227" customWidth="1"/>
    <col min="10237" max="10237" width="9.140625" style="227"/>
    <col min="10238" max="10238" width="11" style="227" customWidth="1"/>
    <col min="10239" max="10240" width="9.140625" style="227"/>
    <col min="10241" max="10241" width="10.42578125" style="227" customWidth="1"/>
    <col min="10242" max="10243" width="9.140625" style="227"/>
    <col min="10244" max="10244" width="11.5703125" style="227" customWidth="1"/>
    <col min="10245" max="10273" width="9.140625" style="227"/>
    <col min="10274" max="10274" width="4.7109375" style="227" customWidth="1"/>
    <col min="10275" max="10275" width="48.28515625" style="227" customWidth="1"/>
    <col min="10276" max="10276" width="10.28515625" style="227" customWidth="1"/>
    <col min="10277" max="10279" width="9.140625" style="227"/>
    <col min="10280" max="10280" width="7.42578125" style="227" customWidth="1"/>
    <col min="10281" max="10281" width="9.140625" style="227"/>
    <col min="10282" max="10282" width="9.85546875" style="227" customWidth="1"/>
    <col min="10283" max="10350" width="9.140625" style="227"/>
    <col min="10351" max="10351" width="5.7109375" style="227" customWidth="1"/>
    <col min="10352" max="10352" width="43.140625" style="227" customWidth="1"/>
    <col min="10353" max="10353" width="11.7109375" style="227" customWidth="1"/>
    <col min="10354" max="10354" width="19.42578125" style="227" customWidth="1"/>
    <col min="10355" max="10355" width="14.5703125" style="227" customWidth="1"/>
    <col min="10356" max="10450" width="9.140625" style="227"/>
    <col min="10451" max="10451" width="3.5703125" style="227" customWidth="1"/>
    <col min="10452" max="10452" width="6.85546875" style="227" customWidth="1"/>
    <col min="10453" max="10453" width="35" style="227" customWidth="1"/>
    <col min="10454" max="10454" width="10.7109375" style="227" customWidth="1"/>
    <col min="10455" max="10455" width="11.5703125" style="227" customWidth="1"/>
    <col min="10456" max="10456" width="12" style="227" customWidth="1"/>
    <col min="10457" max="10457" width="9.140625" style="227"/>
    <col min="10458" max="10458" width="11.7109375" style="227" customWidth="1"/>
    <col min="10459" max="10459" width="9.140625" style="227"/>
    <col min="10460" max="10460" width="11.7109375" style="227" customWidth="1"/>
    <col min="10461" max="10461" width="10.5703125" style="227" customWidth="1"/>
    <col min="10462" max="10462" width="9.140625" style="227" customWidth="1"/>
    <col min="10463" max="10486" width="9.140625" style="227"/>
    <col min="10487" max="10487" width="3.42578125" style="227" customWidth="1"/>
    <col min="10488" max="10488" width="6.85546875" style="227" customWidth="1"/>
    <col min="10489" max="10489" width="39.28515625" style="227" customWidth="1"/>
    <col min="10490" max="10491" width="9.140625" style="227"/>
    <col min="10492" max="10492" width="10.140625" style="227" customWidth="1"/>
    <col min="10493" max="10493" width="9.140625" style="227"/>
    <col min="10494" max="10494" width="11" style="227" customWidth="1"/>
    <col min="10495" max="10496" width="9.140625" style="227"/>
    <col min="10497" max="10497" width="10.42578125" style="227" customWidth="1"/>
    <col min="10498" max="10499" width="9.140625" style="227"/>
    <col min="10500" max="10500" width="11.5703125" style="227" customWidth="1"/>
    <col min="10501" max="10529" width="9.140625" style="227"/>
    <col min="10530" max="10530" width="4.7109375" style="227" customWidth="1"/>
    <col min="10531" max="10531" width="48.28515625" style="227" customWidth="1"/>
    <col min="10532" max="10532" width="10.28515625" style="227" customWidth="1"/>
    <col min="10533" max="10535" width="9.140625" style="227"/>
    <col min="10536" max="10536" width="7.42578125" style="227" customWidth="1"/>
    <col min="10537" max="10537" width="9.140625" style="227"/>
    <col min="10538" max="10538" width="9.85546875" style="227" customWidth="1"/>
    <col min="10539" max="10606" width="9.140625" style="227"/>
    <col min="10607" max="10607" width="5.7109375" style="227" customWidth="1"/>
    <col min="10608" max="10608" width="43.140625" style="227" customWidth="1"/>
    <col min="10609" max="10609" width="11.7109375" style="227" customWidth="1"/>
    <col min="10610" max="10610" width="19.42578125" style="227" customWidth="1"/>
    <col min="10611" max="10611" width="14.5703125" style="227" customWidth="1"/>
    <col min="10612" max="10706" width="9.140625" style="227"/>
    <col min="10707" max="10707" width="3.5703125" style="227" customWidth="1"/>
    <col min="10708" max="10708" width="6.85546875" style="227" customWidth="1"/>
    <col min="10709" max="10709" width="35" style="227" customWidth="1"/>
    <col min="10710" max="10710" width="10.7109375" style="227" customWidth="1"/>
    <col min="10711" max="10711" width="11.5703125" style="227" customWidth="1"/>
    <col min="10712" max="10712" width="12" style="227" customWidth="1"/>
    <col min="10713" max="10713" width="9.140625" style="227"/>
    <col min="10714" max="10714" width="11.7109375" style="227" customWidth="1"/>
    <col min="10715" max="10715" width="9.140625" style="227"/>
    <col min="10716" max="10716" width="11.7109375" style="227" customWidth="1"/>
    <col min="10717" max="10717" width="10.5703125" style="227" customWidth="1"/>
    <col min="10718" max="10718" width="9.140625" style="227" customWidth="1"/>
    <col min="10719" max="10742" width="9.140625" style="227"/>
    <col min="10743" max="10743" width="3.42578125" style="227" customWidth="1"/>
    <col min="10744" max="10744" width="6.85546875" style="227" customWidth="1"/>
    <col min="10745" max="10745" width="39.28515625" style="227" customWidth="1"/>
    <col min="10746" max="10747" width="9.140625" style="227"/>
    <col min="10748" max="10748" width="10.140625" style="227" customWidth="1"/>
    <col min="10749" max="10749" width="9.140625" style="227"/>
    <col min="10750" max="10750" width="11" style="227" customWidth="1"/>
    <col min="10751" max="10752" width="9.140625" style="227"/>
    <col min="10753" max="10753" width="10.42578125" style="227" customWidth="1"/>
    <col min="10754" max="10755" width="9.140625" style="227"/>
    <col min="10756" max="10756" width="11.5703125" style="227" customWidth="1"/>
    <col min="10757" max="10785" width="9.140625" style="227"/>
    <col min="10786" max="10786" width="4.7109375" style="227" customWidth="1"/>
    <col min="10787" max="10787" width="48.28515625" style="227" customWidth="1"/>
    <col min="10788" max="10788" width="10.28515625" style="227" customWidth="1"/>
    <col min="10789" max="10791" width="9.140625" style="227"/>
    <col min="10792" max="10792" width="7.42578125" style="227" customWidth="1"/>
    <col min="10793" max="10793" width="9.140625" style="227"/>
    <col min="10794" max="10794" width="9.85546875" style="227" customWidth="1"/>
    <col min="10795" max="10862" width="9.140625" style="227"/>
    <col min="10863" max="10863" width="5.7109375" style="227" customWidth="1"/>
    <col min="10864" max="10864" width="43.140625" style="227" customWidth="1"/>
    <col min="10865" max="10865" width="11.7109375" style="227" customWidth="1"/>
    <col min="10866" max="10866" width="19.42578125" style="227" customWidth="1"/>
    <col min="10867" max="10867" width="14.5703125" style="227" customWidth="1"/>
    <col min="10868" max="10962" width="9.140625" style="227"/>
    <col min="10963" max="10963" width="3.5703125" style="227" customWidth="1"/>
    <col min="10964" max="10964" width="6.85546875" style="227" customWidth="1"/>
    <col min="10965" max="10965" width="35" style="227" customWidth="1"/>
    <col min="10966" max="10966" width="10.7109375" style="227" customWidth="1"/>
    <col min="10967" max="10967" width="11.5703125" style="227" customWidth="1"/>
    <col min="10968" max="10968" width="12" style="227" customWidth="1"/>
    <col min="10969" max="10969" width="9.140625" style="227"/>
    <col min="10970" max="10970" width="11.7109375" style="227" customWidth="1"/>
    <col min="10971" max="10971" width="9.140625" style="227"/>
    <col min="10972" max="10972" width="11.7109375" style="227" customWidth="1"/>
    <col min="10973" max="10973" width="10.5703125" style="227" customWidth="1"/>
    <col min="10974" max="10974" width="9.140625" style="227" customWidth="1"/>
    <col min="10975" max="10998" width="9.140625" style="227"/>
    <col min="10999" max="10999" width="3.42578125" style="227" customWidth="1"/>
    <col min="11000" max="11000" width="6.85546875" style="227" customWidth="1"/>
    <col min="11001" max="11001" width="39.28515625" style="227" customWidth="1"/>
    <col min="11002" max="11003" width="9.140625" style="227"/>
    <col min="11004" max="11004" width="10.140625" style="227" customWidth="1"/>
    <col min="11005" max="11005" width="9.140625" style="227"/>
    <col min="11006" max="11006" width="11" style="227" customWidth="1"/>
    <col min="11007" max="11008" width="9.140625" style="227"/>
    <col min="11009" max="11009" width="10.42578125" style="227" customWidth="1"/>
    <col min="11010" max="11011" width="9.140625" style="227"/>
    <col min="11012" max="11012" width="11.5703125" style="227" customWidth="1"/>
    <col min="11013" max="11041" width="9.140625" style="227"/>
    <col min="11042" max="11042" width="4.7109375" style="227" customWidth="1"/>
    <col min="11043" max="11043" width="48.28515625" style="227" customWidth="1"/>
    <col min="11044" max="11044" width="10.28515625" style="227" customWidth="1"/>
    <col min="11045" max="11047" width="9.140625" style="227"/>
    <col min="11048" max="11048" width="7.42578125" style="227" customWidth="1"/>
    <col min="11049" max="11049" width="9.140625" style="227"/>
    <col min="11050" max="11050" width="9.85546875" style="227" customWidth="1"/>
    <col min="11051" max="11118" width="9.140625" style="227"/>
    <col min="11119" max="11119" width="5.7109375" style="227" customWidth="1"/>
    <col min="11120" max="11120" width="43.140625" style="227" customWidth="1"/>
    <col min="11121" max="11121" width="11.7109375" style="227" customWidth="1"/>
    <col min="11122" max="11122" width="19.42578125" style="227" customWidth="1"/>
    <col min="11123" max="11123" width="14.5703125" style="227" customWidth="1"/>
    <col min="11124" max="11218" width="9.140625" style="227"/>
    <col min="11219" max="11219" width="3.5703125" style="227" customWidth="1"/>
    <col min="11220" max="11220" width="6.85546875" style="227" customWidth="1"/>
    <col min="11221" max="11221" width="35" style="227" customWidth="1"/>
    <col min="11222" max="11222" width="10.7109375" style="227" customWidth="1"/>
    <col min="11223" max="11223" width="11.5703125" style="227" customWidth="1"/>
    <col min="11224" max="11224" width="12" style="227" customWidth="1"/>
    <col min="11225" max="11225" width="9.140625" style="227"/>
    <col min="11226" max="11226" width="11.7109375" style="227" customWidth="1"/>
    <col min="11227" max="11227" width="9.140625" style="227"/>
    <col min="11228" max="11228" width="11.7109375" style="227" customWidth="1"/>
    <col min="11229" max="11229" width="10.5703125" style="227" customWidth="1"/>
    <col min="11230" max="11230" width="9.140625" style="227" customWidth="1"/>
    <col min="11231" max="11254" width="9.140625" style="227"/>
    <col min="11255" max="11255" width="3.42578125" style="227" customWidth="1"/>
    <col min="11256" max="11256" width="6.85546875" style="227" customWidth="1"/>
    <col min="11257" max="11257" width="39.28515625" style="227" customWidth="1"/>
    <col min="11258" max="11259" width="9.140625" style="227"/>
    <col min="11260" max="11260" width="10.140625" style="227" customWidth="1"/>
    <col min="11261" max="11261" width="9.140625" style="227"/>
    <col min="11262" max="11262" width="11" style="227" customWidth="1"/>
    <col min="11263" max="11264" width="9.140625" style="227"/>
    <col min="11265" max="11265" width="10.42578125" style="227" customWidth="1"/>
    <col min="11266" max="11267" width="9.140625" style="227"/>
    <col min="11268" max="11268" width="11.5703125" style="227" customWidth="1"/>
    <col min="11269" max="11297" width="9.140625" style="227"/>
    <col min="11298" max="11298" width="4.7109375" style="227" customWidth="1"/>
    <col min="11299" max="11299" width="48.28515625" style="227" customWidth="1"/>
    <col min="11300" max="11300" width="10.28515625" style="227" customWidth="1"/>
    <col min="11301" max="11303" width="9.140625" style="227"/>
    <col min="11304" max="11304" width="7.42578125" style="227" customWidth="1"/>
    <col min="11305" max="11305" width="9.140625" style="227"/>
    <col min="11306" max="11306" width="9.85546875" style="227" customWidth="1"/>
    <col min="11307" max="11374" width="9.140625" style="227"/>
    <col min="11375" max="11375" width="5.7109375" style="227" customWidth="1"/>
    <col min="11376" max="11376" width="43.140625" style="227" customWidth="1"/>
    <col min="11377" max="11377" width="11.7109375" style="227" customWidth="1"/>
    <col min="11378" max="11378" width="19.42578125" style="227" customWidth="1"/>
    <col min="11379" max="11379" width="14.5703125" style="227" customWidth="1"/>
    <col min="11380" max="11474" width="9.140625" style="227"/>
    <col min="11475" max="11475" width="3.5703125" style="227" customWidth="1"/>
    <col min="11476" max="11476" width="6.85546875" style="227" customWidth="1"/>
    <col min="11477" max="11477" width="35" style="227" customWidth="1"/>
    <col min="11478" max="11478" width="10.7109375" style="227" customWidth="1"/>
    <col min="11479" max="11479" width="11.5703125" style="227" customWidth="1"/>
    <col min="11480" max="11480" width="12" style="227" customWidth="1"/>
    <col min="11481" max="11481" width="9.140625" style="227"/>
    <col min="11482" max="11482" width="11.7109375" style="227" customWidth="1"/>
    <col min="11483" max="11483" width="9.140625" style="227"/>
    <col min="11484" max="11484" width="11.7109375" style="227" customWidth="1"/>
    <col min="11485" max="11485" width="10.5703125" style="227" customWidth="1"/>
    <col min="11486" max="11486" width="9.140625" style="227" customWidth="1"/>
    <col min="11487" max="11510" width="9.140625" style="227"/>
    <col min="11511" max="11511" width="3.42578125" style="227" customWidth="1"/>
    <col min="11512" max="11512" width="6.85546875" style="227" customWidth="1"/>
    <col min="11513" max="11513" width="39.28515625" style="227" customWidth="1"/>
    <col min="11514" max="11515" width="9.140625" style="227"/>
    <col min="11516" max="11516" width="10.140625" style="227" customWidth="1"/>
    <col min="11517" max="11517" width="9.140625" style="227"/>
    <col min="11518" max="11518" width="11" style="227" customWidth="1"/>
    <col min="11519" max="11520" width="9.140625" style="227"/>
    <col min="11521" max="11521" width="10.42578125" style="227" customWidth="1"/>
    <col min="11522" max="11523" width="9.140625" style="227"/>
    <col min="11524" max="11524" width="11.5703125" style="227" customWidth="1"/>
    <col min="11525" max="11553" width="9.140625" style="227"/>
    <col min="11554" max="11554" width="4.7109375" style="227" customWidth="1"/>
    <col min="11555" max="11555" width="48.28515625" style="227" customWidth="1"/>
    <col min="11556" max="11556" width="10.28515625" style="227" customWidth="1"/>
    <col min="11557" max="11559" width="9.140625" style="227"/>
    <col min="11560" max="11560" width="7.42578125" style="227" customWidth="1"/>
    <col min="11561" max="11561" width="9.140625" style="227"/>
    <col min="11562" max="11562" width="9.85546875" style="227" customWidth="1"/>
    <col min="11563" max="11630" width="9.140625" style="227"/>
    <col min="11631" max="11631" width="5.7109375" style="227" customWidth="1"/>
    <col min="11632" max="11632" width="43.140625" style="227" customWidth="1"/>
    <col min="11633" max="11633" width="11.7109375" style="227" customWidth="1"/>
    <col min="11634" max="11634" width="19.42578125" style="227" customWidth="1"/>
    <col min="11635" max="11635" width="14.5703125" style="227" customWidth="1"/>
    <col min="11636" max="11730" width="9.140625" style="227"/>
    <col min="11731" max="11731" width="3.5703125" style="227" customWidth="1"/>
    <col min="11732" max="11732" width="6.85546875" style="227" customWidth="1"/>
    <col min="11733" max="11733" width="35" style="227" customWidth="1"/>
    <col min="11734" max="11734" width="10.7109375" style="227" customWidth="1"/>
    <col min="11735" max="11735" width="11.5703125" style="227" customWidth="1"/>
    <col min="11736" max="11736" width="12" style="227" customWidth="1"/>
    <col min="11737" max="11737" width="9.140625" style="227"/>
    <col min="11738" max="11738" width="11.7109375" style="227" customWidth="1"/>
    <col min="11739" max="11739" width="9.140625" style="227"/>
    <col min="11740" max="11740" width="11.7109375" style="227" customWidth="1"/>
    <col min="11741" max="11741" width="10.5703125" style="227" customWidth="1"/>
    <col min="11742" max="11742" width="9.140625" style="227" customWidth="1"/>
    <col min="11743" max="11766" width="9.140625" style="227"/>
    <col min="11767" max="11767" width="3.42578125" style="227" customWidth="1"/>
    <col min="11768" max="11768" width="6.85546875" style="227" customWidth="1"/>
    <col min="11769" max="11769" width="39.28515625" style="227" customWidth="1"/>
    <col min="11770" max="11771" width="9.140625" style="227"/>
    <col min="11772" max="11772" width="10.140625" style="227" customWidth="1"/>
    <col min="11773" max="11773" width="9.140625" style="227"/>
    <col min="11774" max="11774" width="11" style="227" customWidth="1"/>
    <col min="11775" max="11776" width="9.140625" style="227"/>
    <col min="11777" max="11777" width="10.42578125" style="227" customWidth="1"/>
    <col min="11778" max="11779" width="9.140625" style="227"/>
    <col min="11780" max="11780" width="11.5703125" style="227" customWidth="1"/>
    <col min="11781" max="11809" width="9.140625" style="227"/>
    <col min="11810" max="11810" width="4.7109375" style="227" customWidth="1"/>
    <col min="11811" max="11811" width="48.28515625" style="227" customWidth="1"/>
    <col min="11812" max="11812" width="10.28515625" style="227" customWidth="1"/>
    <col min="11813" max="11815" width="9.140625" style="227"/>
    <col min="11816" max="11816" width="7.42578125" style="227" customWidth="1"/>
    <col min="11817" max="11817" width="9.140625" style="227"/>
    <col min="11818" max="11818" width="9.85546875" style="227" customWidth="1"/>
    <col min="11819" max="11886" width="9.140625" style="227"/>
    <col min="11887" max="11887" width="5.7109375" style="227" customWidth="1"/>
    <col min="11888" max="11888" width="43.140625" style="227" customWidth="1"/>
    <col min="11889" max="11889" width="11.7109375" style="227" customWidth="1"/>
    <col min="11890" max="11890" width="19.42578125" style="227" customWidth="1"/>
    <col min="11891" max="11891" width="14.5703125" style="227" customWidth="1"/>
    <col min="11892" max="11986" width="9.140625" style="227"/>
    <col min="11987" max="11987" width="3.5703125" style="227" customWidth="1"/>
    <col min="11988" max="11988" width="6.85546875" style="227" customWidth="1"/>
    <col min="11989" max="11989" width="35" style="227" customWidth="1"/>
    <col min="11990" max="11990" width="10.7109375" style="227" customWidth="1"/>
    <col min="11991" max="11991" width="11.5703125" style="227" customWidth="1"/>
    <col min="11992" max="11992" width="12" style="227" customWidth="1"/>
    <col min="11993" max="11993" width="9.140625" style="227"/>
    <col min="11994" max="11994" width="11.7109375" style="227" customWidth="1"/>
    <col min="11995" max="11995" width="9.140625" style="227"/>
    <col min="11996" max="11996" width="11.7109375" style="227" customWidth="1"/>
    <col min="11997" max="11997" width="10.5703125" style="227" customWidth="1"/>
    <col min="11998" max="11998" width="9.140625" style="227" customWidth="1"/>
    <col min="11999" max="12022" width="9.140625" style="227"/>
    <col min="12023" max="12023" width="3.42578125" style="227" customWidth="1"/>
    <col min="12024" max="12024" width="6.85546875" style="227" customWidth="1"/>
    <col min="12025" max="12025" width="39.28515625" style="227" customWidth="1"/>
    <col min="12026" max="12027" width="9.140625" style="227"/>
    <col min="12028" max="12028" width="10.140625" style="227" customWidth="1"/>
    <col min="12029" max="12029" width="9.140625" style="227"/>
    <col min="12030" max="12030" width="11" style="227" customWidth="1"/>
    <col min="12031" max="12032" width="9.140625" style="227"/>
    <col min="12033" max="12033" width="10.42578125" style="227" customWidth="1"/>
    <col min="12034" max="12035" width="9.140625" style="227"/>
    <col min="12036" max="12036" width="11.5703125" style="227" customWidth="1"/>
    <col min="12037" max="12065" width="9.140625" style="227"/>
    <col min="12066" max="12066" width="4.7109375" style="227" customWidth="1"/>
    <col min="12067" max="12067" width="48.28515625" style="227" customWidth="1"/>
    <col min="12068" max="12068" width="10.28515625" style="227" customWidth="1"/>
    <col min="12069" max="12071" width="9.140625" style="227"/>
    <col min="12072" max="12072" width="7.42578125" style="227" customWidth="1"/>
    <col min="12073" max="12073" width="9.140625" style="227"/>
    <col min="12074" max="12074" width="9.85546875" style="227" customWidth="1"/>
    <col min="12075" max="12142" width="9.140625" style="227"/>
    <col min="12143" max="12143" width="5.7109375" style="227" customWidth="1"/>
    <col min="12144" max="12144" width="43.140625" style="227" customWidth="1"/>
    <col min="12145" max="12145" width="11.7109375" style="227" customWidth="1"/>
    <col min="12146" max="12146" width="19.42578125" style="227" customWidth="1"/>
    <col min="12147" max="12147" width="14.5703125" style="227" customWidth="1"/>
    <col min="12148" max="12242" width="9.140625" style="227"/>
    <col min="12243" max="12243" width="3.5703125" style="227" customWidth="1"/>
    <col min="12244" max="12244" width="6.85546875" style="227" customWidth="1"/>
    <col min="12245" max="12245" width="35" style="227" customWidth="1"/>
    <col min="12246" max="12246" width="10.7109375" style="227" customWidth="1"/>
    <col min="12247" max="12247" width="11.5703125" style="227" customWidth="1"/>
    <col min="12248" max="12248" width="12" style="227" customWidth="1"/>
    <col min="12249" max="12249" width="9.140625" style="227"/>
    <col min="12250" max="12250" width="11.7109375" style="227" customWidth="1"/>
    <col min="12251" max="12251" width="9.140625" style="227"/>
    <col min="12252" max="12252" width="11.7109375" style="227" customWidth="1"/>
    <col min="12253" max="12253" width="10.5703125" style="227" customWidth="1"/>
    <col min="12254" max="12254" width="9.140625" style="227" customWidth="1"/>
    <col min="12255" max="12278" width="9.140625" style="227"/>
    <col min="12279" max="12279" width="3.42578125" style="227" customWidth="1"/>
    <col min="12280" max="12280" width="6.85546875" style="227" customWidth="1"/>
    <col min="12281" max="12281" width="39.28515625" style="227" customWidth="1"/>
    <col min="12282" max="12283" width="9.140625" style="227"/>
    <col min="12284" max="12284" width="10.140625" style="227" customWidth="1"/>
    <col min="12285" max="12285" width="9.140625" style="227"/>
    <col min="12286" max="12286" width="11" style="227" customWidth="1"/>
    <col min="12287" max="12288" width="9.140625" style="227"/>
    <col min="12289" max="12289" width="10.42578125" style="227" customWidth="1"/>
    <col min="12290" max="12291" width="9.140625" style="227"/>
    <col min="12292" max="12292" width="11.5703125" style="227" customWidth="1"/>
    <col min="12293" max="12321" width="9.140625" style="227"/>
    <col min="12322" max="12322" width="4.7109375" style="227" customWidth="1"/>
    <col min="12323" max="12323" width="48.28515625" style="227" customWidth="1"/>
    <col min="12324" max="12324" width="10.28515625" style="227" customWidth="1"/>
    <col min="12325" max="12327" width="9.140625" style="227"/>
    <col min="12328" max="12328" width="7.42578125" style="227" customWidth="1"/>
    <col min="12329" max="12329" width="9.140625" style="227"/>
    <col min="12330" max="12330" width="9.85546875" style="227" customWidth="1"/>
    <col min="12331" max="12398" width="9.140625" style="227"/>
    <col min="12399" max="12399" width="5.7109375" style="227" customWidth="1"/>
    <col min="12400" max="12400" width="43.140625" style="227" customWidth="1"/>
    <col min="12401" max="12401" width="11.7109375" style="227" customWidth="1"/>
    <col min="12402" max="12402" width="19.42578125" style="227" customWidth="1"/>
    <col min="12403" max="12403" width="14.5703125" style="227" customWidth="1"/>
    <col min="12404" max="12498" width="9.140625" style="227"/>
    <col min="12499" max="12499" width="3.5703125" style="227" customWidth="1"/>
    <col min="12500" max="12500" width="6.85546875" style="227" customWidth="1"/>
    <col min="12501" max="12501" width="35" style="227" customWidth="1"/>
    <col min="12502" max="12502" width="10.7109375" style="227" customWidth="1"/>
    <col min="12503" max="12503" width="11.5703125" style="227" customWidth="1"/>
    <col min="12504" max="12504" width="12" style="227" customWidth="1"/>
    <col min="12505" max="12505" width="9.140625" style="227"/>
    <col min="12506" max="12506" width="11.7109375" style="227" customWidth="1"/>
    <col min="12507" max="12507" width="9.140625" style="227"/>
    <col min="12508" max="12508" width="11.7109375" style="227" customWidth="1"/>
    <col min="12509" max="12509" width="10.5703125" style="227" customWidth="1"/>
    <col min="12510" max="12510" width="9.140625" style="227" customWidth="1"/>
    <col min="12511" max="12534" width="9.140625" style="227"/>
    <col min="12535" max="12535" width="3.42578125" style="227" customWidth="1"/>
    <col min="12536" max="12536" width="6.85546875" style="227" customWidth="1"/>
    <col min="12537" max="12537" width="39.28515625" style="227" customWidth="1"/>
    <col min="12538" max="12539" width="9.140625" style="227"/>
    <col min="12540" max="12540" width="10.140625" style="227" customWidth="1"/>
    <col min="12541" max="12541" width="9.140625" style="227"/>
    <col min="12542" max="12542" width="11" style="227" customWidth="1"/>
    <col min="12543" max="12544" width="9.140625" style="227"/>
    <col min="12545" max="12545" width="10.42578125" style="227" customWidth="1"/>
    <col min="12546" max="12547" width="9.140625" style="227"/>
    <col min="12548" max="12548" width="11.5703125" style="227" customWidth="1"/>
    <col min="12549" max="12577" width="9.140625" style="227"/>
    <col min="12578" max="12578" width="4.7109375" style="227" customWidth="1"/>
    <col min="12579" max="12579" width="48.28515625" style="227" customWidth="1"/>
    <col min="12580" max="12580" width="10.28515625" style="227" customWidth="1"/>
    <col min="12581" max="12583" width="9.140625" style="227"/>
    <col min="12584" max="12584" width="7.42578125" style="227" customWidth="1"/>
    <col min="12585" max="12585" width="9.140625" style="227"/>
    <col min="12586" max="12586" width="9.85546875" style="227" customWidth="1"/>
    <col min="12587" max="12654" width="9.140625" style="227"/>
    <col min="12655" max="12655" width="5.7109375" style="227" customWidth="1"/>
    <col min="12656" max="12656" width="43.140625" style="227" customWidth="1"/>
    <col min="12657" max="12657" width="11.7109375" style="227" customWidth="1"/>
    <col min="12658" max="12658" width="19.42578125" style="227" customWidth="1"/>
    <col min="12659" max="12659" width="14.5703125" style="227" customWidth="1"/>
    <col min="12660" max="12754" width="9.140625" style="227"/>
    <col min="12755" max="12755" width="3.5703125" style="227" customWidth="1"/>
    <col min="12756" max="12756" width="6.85546875" style="227" customWidth="1"/>
    <col min="12757" max="12757" width="35" style="227" customWidth="1"/>
    <col min="12758" max="12758" width="10.7109375" style="227" customWidth="1"/>
    <col min="12759" max="12759" width="11.5703125" style="227" customWidth="1"/>
    <col min="12760" max="12760" width="12" style="227" customWidth="1"/>
    <col min="12761" max="12761" width="9.140625" style="227"/>
    <col min="12762" max="12762" width="11.7109375" style="227" customWidth="1"/>
    <col min="12763" max="12763" width="9.140625" style="227"/>
    <col min="12764" max="12764" width="11.7109375" style="227" customWidth="1"/>
    <col min="12765" max="12765" width="10.5703125" style="227" customWidth="1"/>
    <col min="12766" max="12766" width="9.140625" style="227" customWidth="1"/>
    <col min="12767" max="12790" width="9.140625" style="227"/>
    <col min="12791" max="12791" width="3.42578125" style="227" customWidth="1"/>
    <col min="12792" max="12792" width="6.85546875" style="227" customWidth="1"/>
    <col min="12793" max="12793" width="39.28515625" style="227" customWidth="1"/>
    <col min="12794" max="12795" width="9.140625" style="227"/>
    <col min="12796" max="12796" width="10.140625" style="227" customWidth="1"/>
    <col min="12797" max="12797" width="9.140625" style="227"/>
    <col min="12798" max="12798" width="11" style="227" customWidth="1"/>
    <col min="12799" max="12800" width="9.140625" style="227"/>
    <col min="12801" max="12801" width="10.42578125" style="227" customWidth="1"/>
    <col min="12802" max="12803" width="9.140625" style="227"/>
    <col min="12804" max="12804" width="11.5703125" style="227" customWidth="1"/>
    <col min="12805" max="12833" width="9.140625" style="227"/>
    <col min="12834" max="12834" width="4.7109375" style="227" customWidth="1"/>
    <col min="12835" max="12835" width="48.28515625" style="227" customWidth="1"/>
    <col min="12836" max="12836" width="10.28515625" style="227" customWidth="1"/>
    <col min="12837" max="12839" width="9.140625" style="227"/>
    <col min="12840" max="12840" width="7.42578125" style="227" customWidth="1"/>
    <col min="12841" max="12841" width="9.140625" style="227"/>
    <col min="12842" max="12842" width="9.85546875" style="227" customWidth="1"/>
    <col min="12843" max="12910" width="9.140625" style="227"/>
    <col min="12911" max="12911" width="5.7109375" style="227" customWidth="1"/>
    <col min="12912" max="12912" width="43.140625" style="227" customWidth="1"/>
    <col min="12913" max="12913" width="11.7109375" style="227" customWidth="1"/>
    <col min="12914" max="12914" width="19.42578125" style="227" customWidth="1"/>
    <col min="12915" max="12915" width="14.5703125" style="227" customWidth="1"/>
    <col min="12916" max="13010" width="9.140625" style="227"/>
    <col min="13011" max="13011" width="3.5703125" style="227" customWidth="1"/>
    <col min="13012" max="13012" width="6.85546875" style="227" customWidth="1"/>
    <col min="13013" max="13013" width="35" style="227" customWidth="1"/>
    <col min="13014" max="13014" width="10.7109375" style="227" customWidth="1"/>
    <col min="13015" max="13015" width="11.5703125" style="227" customWidth="1"/>
    <col min="13016" max="13016" width="12" style="227" customWidth="1"/>
    <col min="13017" max="13017" width="9.140625" style="227"/>
    <col min="13018" max="13018" width="11.7109375" style="227" customWidth="1"/>
    <col min="13019" max="13019" width="9.140625" style="227"/>
    <col min="13020" max="13020" width="11.7109375" style="227" customWidth="1"/>
    <col min="13021" max="13021" width="10.5703125" style="227" customWidth="1"/>
    <col min="13022" max="13022" width="9.140625" style="227" customWidth="1"/>
    <col min="13023" max="13046" width="9.140625" style="227"/>
    <col min="13047" max="13047" width="3.42578125" style="227" customWidth="1"/>
    <col min="13048" max="13048" width="6.85546875" style="227" customWidth="1"/>
    <col min="13049" max="13049" width="39.28515625" style="227" customWidth="1"/>
    <col min="13050" max="13051" width="9.140625" style="227"/>
    <col min="13052" max="13052" width="10.140625" style="227" customWidth="1"/>
    <col min="13053" max="13053" width="9.140625" style="227"/>
    <col min="13054" max="13054" width="11" style="227" customWidth="1"/>
    <col min="13055" max="13056" width="9.140625" style="227"/>
    <col min="13057" max="13057" width="10.42578125" style="227" customWidth="1"/>
    <col min="13058" max="13059" width="9.140625" style="227"/>
    <col min="13060" max="13060" width="11.5703125" style="227" customWidth="1"/>
    <col min="13061" max="13089" width="9.140625" style="227"/>
    <col min="13090" max="13090" width="4.7109375" style="227" customWidth="1"/>
    <col min="13091" max="13091" width="48.28515625" style="227" customWidth="1"/>
    <col min="13092" max="13092" width="10.28515625" style="227" customWidth="1"/>
    <col min="13093" max="13095" width="9.140625" style="227"/>
    <col min="13096" max="13096" width="7.42578125" style="227" customWidth="1"/>
    <col min="13097" max="13097" width="9.140625" style="227"/>
    <col min="13098" max="13098" width="9.85546875" style="227" customWidth="1"/>
    <col min="13099" max="13166" width="9.140625" style="227"/>
    <col min="13167" max="13167" width="5.7109375" style="227" customWidth="1"/>
    <col min="13168" max="13168" width="43.140625" style="227" customWidth="1"/>
    <col min="13169" max="13169" width="11.7109375" style="227" customWidth="1"/>
    <col min="13170" max="13170" width="19.42578125" style="227" customWidth="1"/>
    <col min="13171" max="13171" width="14.5703125" style="227" customWidth="1"/>
    <col min="13172" max="13266" width="9.140625" style="227"/>
    <col min="13267" max="13267" width="3.5703125" style="227" customWidth="1"/>
    <col min="13268" max="13268" width="6.85546875" style="227" customWidth="1"/>
    <col min="13269" max="13269" width="35" style="227" customWidth="1"/>
    <col min="13270" max="13270" width="10.7109375" style="227" customWidth="1"/>
    <col min="13271" max="13271" width="11.5703125" style="227" customWidth="1"/>
    <col min="13272" max="13272" width="12" style="227" customWidth="1"/>
    <col min="13273" max="13273" width="9.140625" style="227"/>
    <col min="13274" max="13274" width="11.7109375" style="227" customWidth="1"/>
    <col min="13275" max="13275" width="9.140625" style="227"/>
    <col min="13276" max="13276" width="11.7109375" style="227" customWidth="1"/>
    <col min="13277" max="13277" width="10.5703125" style="227" customWidth="1"/>
    <col min="13278" max="13278" width="9.140625" style="227" customWidth="1"/>
    <col min="13279" max="13302" width="9.140625" style="227"/>
    <col min="13303" max="13303" width="3.42578125" style="227" customWidth="1"/>
    <col min="13304" max="13304" width="6.85546875" style="227" customWidth="1"/>
    <col min="13305" max="13305" width="39.28515625" style="227" customWidth="1"/>
    <col min="13306" max="13307" width="9.140625" style="227"/>
    <col min="13308" max="13308" width="10.140625" style="227" customWidth="1"/>
    <col min="13309" max="13309" width="9.140625" style="227"/>
    <col min="13310" max="13310" width="11" style="227" customWidth="1"/>
    <col min="13311" max="13312" width="9.140625" style="227"/>
    <col min="13313" max="13313" width="10.42578125" style="227" customWidth="1"/>
    <col min="13314" max="13315" width="9.140625" style="227"/>
    <col min="13316" max="13316" width="11.5703125" style="227" customWidth="1"/>
    <col min="13317" max="13345" width="9.140625" style="227"/>
    <col min="13346" max="13346" width="4.7109375" style="227" customWidth="1"/>
    <col min="13347" max="13347" width="48.28515625" style="227" customWidth="1"/>
    <col min="13348" max="13348" width="10.28515625" style="227" customWidth="1"/>
    <col min="13349" max="13351" width="9.140625" style="227"/>
    <col min="13352" max="13352" width="7.42578125" style="227" customWidth="1"/>
    <col min="13353" max="13353" width="9.140625" style="227"/>
    <col min="13354" max="13354" width="9.85546875" style="227" customWidth="1"/>
    <col min="13355" max="13422" width="9.140625" style="227"/>
    <col min="13423" max="13423" width="5.7109375" style="227" customWidth="1"/>
    <col min="13424" max="13424" width="43.140625" style="227" customWidth="1"/>
    <col min="13425" max="13425" width="11.7109375" style="227" customWidth="1"/>
    <col min="13426" max="13426" width="19.42578125" style="227" customWidth="1"/>
    <col min="13427" max="13427" width="14.5703125" style="227" customWidth="1"/>
    <col min="13428" max="13522" width="9.140625" style="227"/>
    <col min="13523" max="13523" width="3.5703125" style="227" customWidth="1"/>
    <col min="13524" max="13524" width="6.85546875" style="227" customWidth="1"/>
    <col min="13525" max="13525" width="35" style="227" customWidth="1"/>
    <col min="13526" max="13526" width="10.7109375" style="227" customWidth="1"/>
    <col min="13527" max="13527" width="11.5703125" style="227" customWidth="1"/>
    <col min="13528" max="13528" width="12" style="227" customWidth="1"/>
    <col min="13529" max="13529" width="9.140625" style="227"/>
    <col min="13530" max="13530" width="11.7109375" style="227" customWidth="1"/>
    <col min="13531" max="13531" width="9.140625" style="227"/>
    <col min="13532" max="13532" width="11.7109375" style="227" customWidth="1"/>
    <col min="13533" max="13533" width="10.5703125" style="227" customWidth="1"/>
    <col min="13534" max="13534" width="9.140625" style="227" customWidth="1"/>
    <col min="13535" max="13558" width="9.140625" style="227"/>
    <col min="13559" max="13559" width="3.42578125" style="227" customWidth="1"/>
    <col min="13560" max="13560" width="6.85546875" style="227" customWidth="1"/>
    <col min="13561" max="13561" width="39.28515625" style="227" customWidth="1"/>
    <col min="13562" max="13563" width="9.140625" style="227"/>
    <col min="13564" max="13564" width="10.140625" style="227" customWidth="1"/>
    <col min="13565" max="13565" width="9.140625" style="227"/>
    <col min="13566" max="13566" width="11" style="227" customWidth="1"/>
    <col min="13567" max="13568" width="9.140625" style="227"/>
    <col min="13569" max="13569" width="10.42578125" style="227" customWidth="1"/>
    <col min="13570" max="13571" width="9.140625" style="227"/>
    <col min="13572" max="13572" width="11.5703125" style="227" customWidth="1"/>
    <col min="13573" max="13601" width="9.140625" style="227"/>
    <col min="13602" max="13602" width="4.7109375" style="227" customWidth="1"/>
    <col min="13603" max="13603" width="48.28515625" style="227" customWidth="1"/>
    <col min="13604" max="13604" width="10.28515625" style="227" customWidth="1"/>
    <col min="13605" max="13607" width="9.140625" style="227"/>
    <col min="13608" max="13608" width="7.42578125" style="227" customWidth="1"/>
    <col min="13609" max="13609" width="9.140625" style="227"/>
    <col min="13610" max="13610" width="9.85546875" style="227" customWidth="1"/>
    <col min="13611" max="13678" width="9.140625" style="227"/>
    <col min="13679" max="13679" width="5.7109375" style="227" customWidth="1"/>
    <col min="13680" max="13680" width="43.140625" style="227" customWidth="1"/>
    <col min="13681" max="13681" width="11.7109375" style="227" customWidth="1"/>
    <col min="13682" max="13682" width="19.42578125" style="227" customWidth="1"/>
    <col min="13683" max="13683" width="14.5703125" style="227" customWidth="1"/>
    <col min="13684" max="13778" width="9.140625" style="227"/>
    <col min="13779" max="13779" width="3.5703125" style="227" customWidth="1"/>
    <col min="13780" max="13780" width="6.85546875" style="227" customWidth="1"/>
    <col min="13781" max="13781" width="35" style="227" customWidth="1"/>
    <col min="13782" max="13782" width="10.7109375" style="227" customWidth="1"/>
    <col min="13783" max="13783" width="11.5703125" style="227" customWidth="1"/>
    <col min="13784" max="13784" width="12" style="227" customWidth="1"/>
    <col min="13785" max="13785" width="9.140625" style="227"/>
    <col min="13786" max="13786" width="11.7109375" style="227" customWidth="1"/>
    <col min="13787" max="13787" width="9.140625" style="227"/>
    <col min="13788" max="13788" width="11.7109375" style="227" customWidth="1"/>
    <col min="13789" max="13789" width="10.5703125" style="227" customWidth="1"/>
    <col min="13790" max="13790" width="9.140625" style="227" customWidth="1"/>
    <col min="13791" max="13814" width="9.140625" style="227"/>
    <col min="13815" max="13815" width="3.42578125" style="227" customWidth="1"/>
    <col min="13816" max="13816" width="6.85546875" style="227" customWidth="1"/>
    <col min="13817" max="13817" width="39.28515625" style="227" customWidth="1"/>
    <col min="13818" max="13819" width="9.140625" style="227"/>
    <col min="13820" max="13820" width="10.140625" style="227" customWidth="1"/>
    <col min="13821" max="13821" width="9.140625" style="227"/>
    <col min="13822" max="13822" width="11" style="227" customWidth="1"/>
    <col min="13823" max="13824" width="9.140625" style="227"/>
    <col min="13825" max="13825" width="10.42578125" style="227" customWidth="1"/>
    <col min="13826" max="13827" width="9.140625" style="227"/>
    <col min="13828" max="13828" width="11.5703125" style="227" customWidth="1"/>
    <col min="13829" max="13857" width="9.140625" style="227"/>
    <col min="13858" max="13858" width="4.7109375" style="227" customWidth="1"/>
    <col min="13859" max="13859" width="48.28515625" style="227" customWidth="1"/>
    <col min="13860" max="13860" width="10.28515625" style="227" customWidth="1"/>
    <col min="13861" max="13863" width="9.140625" style="227"/>
    <col min="13864" max="13864" width="7.42578125" style="227" customWidth="1"/>
    <col min="13865" max="13865" width="9.140625" style="227"/>
    <col min="13866" max="13866" width="9.85546875" style="227" customWidth="1"/>
    <col min="13867" max="13934" width="9.140625" style="227"/>
    <col min="13935" max="13935" width="5.7109375" style="227" customWidth="1"/>
    <col min="13936" max="13936" width="43.140625" style="227" customWidth="1"/>
    <col min="13937" max="13937" width="11.7109375" style="227" customWidth="1"/>
    <col min="13938" max="13938" width="19.42578125" style="227" customWidth="1"/>
    <col min="13939" max="13939" width="14.5703125" style="227" customWidth="1"/>
    <col min="13940" max="14034" width="9.140625" style="227"/>
    <col min="14035" max="14035" width="3.5703125" style="227" customWidth="1"/>
    <col min="14036" max="14036" width="6.85546875" style="227" customWidth="1"/>
    <col min="14037" max="14037" width="35" style="227" customWidth="1"/>
    <col min="14038" max="14038" width="10.7109375" style="227" customWidth="1"/>
    <col min="14039" max="14039" width="11.5703125" style="227" customWidth="1"/>
    <col min="14040" max="14040" width="12" style="227" customWidth="1"/>
    <col min="14041" max="14041" width="9.140625" style="227"/>
    <col min="14042" max="14042" width="11.7109375" style="227" customWidth="1"/>
    <col min="14043" max="14043" width="9.140625" style="227"/>
    <col min="14044" max="14044" width="11.7109375" style="227" customWidth="1"/>
    <col min="14045" max="14045" width="10.5703125" style="227" customWidth="1"/>
    <col min="14046" max="14046" width="9.140625" style="227" customWidth="1"/>
    <col min="14047" max="14070" width="9.140625" style="227"/>
    <col min="14071" max="14071" width="3.42578125" style="227" customWidth="1"/>
    <col min="14072" max="14072" width="6.85546875" style="227" customWidth="1"/>
    <col min="14073" max="14073" width="39.28515625" style="227" customWidth="1"/>
    <col min="14074" max="14075" width="9.140625" style="227"/>
    <col min="14076" max="14076" width="10.140625" style="227" customWidth="1"/>
    <col min="14077" max="14077" width="9.140625" style="227"/>
    <col min="14078" max="14078" width="11" style="227" customWidth="1"/>
    <col min="14079" max="14080" width="9.140625" style="227"/>
    <col min="14081" max="14081" width="10.42578125" style="227" customWidth="1"/>
    <col min="14082" max="14083" width="9.140625" style="227"/>
    <col min="14084" max="14084" width="11.5703125" style="227" customWidth="1"/>
    <col min="14085" max="14113" width="9.140625" style="227"/>
    <col min="14114" max="14114" width="4.7109375" style="227" customWidth="1"/>
    <col min="14115" max="14115" width="48.28515625" style="227" customWidth="1"/>
    <col min="14116" max="14116" width="10.28515625" style="227" customWidth="1"/>
    <col min="14117" max="14119" width="9.140625" style="227"/>
    <col min="14120" max="14120" width="7.42578125" style="227" customWidth="1"/>
    <col min="14121" max="14121" width="9.140625" style="227"/>
    <col min="14122" max="14122" width="9.85546875" style="227" customWidth="1"/>
    <col min="14123" max="14190" width="9.140625" style="227"/>
    <col min="14191" max="14191" width="5.7109375" style="227" customWidth="1"/>
    <col min="14192" max="14192" width="43.140625" style="227" customWidth="1"/>
    <col min="14193" max="14193" width="11.7109375" style="227" customWidth="1"/>
    <col min="14194" max="14194" width="19.42578125" style="227" customWidth="1"/>
    <col min="14195" max="14195" width="14.5703125" style="227" customWidth="1"/>
    <col min="14196" max="14290" width="9.140625" style="227"/>
    <col min="14291" max="14291" width="3.5703125" style="227" customWidth="1"/>
    <col min="14292" max="14292" width="6.85546875" style="227" customWidth="1"/>
    <col min="14293" max="14293" width="35" style="227" customWidth="1"/>
    <col min="14294" max="14294" width="10.7109375" style="227" customWidth="1"/>
    <col min="14295" max="14295" width="11.5703125" style="227" customWidth="1"/>
    <col min="14296" max="14296" width="12" style="227" customWidth="1"/>
    <col min="14297" max="14297" width="9.140625" style="227"/>
    <col min="14298" max="14298" width="11.7109375" style="227" customWidth="1"/>
    <col min="14299" max="14299" width="9.140625" style="227"/>
    <col min="14300" max="14300" width="11.7109375" style="227" customWidth="1"/>
    <col min="14301" max="14301" width="10.5703125" style="227" customWidth="1"/>
    <col min="14302" max="14302" width="9.140625" style="227" customWidth="1"/>
    <col min="14303" max="14326" width="9.140625" style="227"/>
    <col min="14327" max="14327" width="3.42578125" style="227" customWidth="1"/>
    <col min="14328" max="14328" width="6.85546875" style="227" customWidth="1"/>
    <col min="14329" max="14329" width="39.28515625" style="227" customWidth="1"/>
    <col min="14330" max="14331" width="9.140625" style="227"/>
    <col min="14332" max="14332" width="10.140625" style="227" customWidth="1"/>
    <col min="14333" max="14333" width="9.140625" style="227"/>
    <col min="14334" max="14334" width="11" style="227" customWidth="1"/>
    <col min="14335" max="14336" width="9.140625" style="227"/>
    <col min="14337" max="14337" width="10.42578125" style="227" customWidth="1"/>
    <col min="14338" max="14339" width="9.140625" style="227"/>
    <col min="14340" max="14340" width="11.5703125" style="227" customWidth="1"/>
    <col min="14341" max="14369" width="9.140625" style="227"/>
    <col min="14370" max="14370" width="4.7109375" style="227" customWidth="1"/>
    <col min="14371" max="14371" width="48.28515625" style="227" customWidth="1"/>
    <col min="14372" max="14372" width="10.28515625" style="227" customWidth="1"/>
    <col min="14373" max="14375" width="9.140625" style="227"/>
    <col min="14376" max="14376" width="7.42578125" style="227" customWidth="1"/>
    <col min="14377" max="14377" width="9.140625" style="227"/>
    <col min="14378" max="14378" width="9.85546875" style="227" customWidth="1"/>
    <col min="14379" max="14446" width="9.140625" style="227"/>
    <col min="14447" max="14447" width="5.7109375" style="227" customWidth="1"/>
    <col min="14448" max="14448" width="43.140625" style="227" customWidth="1"/>
    <col min="14449" max="14449" width="11.7109375" style="227" customWidth="1"/>
    <col min="14450" max="14450" width="19.42578125" style="227" customWidth="1"/>
    <col min="14451" max="14451" width="14.5703125" style="227" customWidth="1"/>
    <col min="14452" max="14546" width="9.140625" style="227"/>
    <col min="14547" max="14547" width="3.5703125" style="227" customWidth="1"/>
    <col min="14548" max="14548" width="6.85546875" style="227" customWidth="1"/>
    <col min="14549" max="14549" width="35" style="227" customWidth="1"/>
    <col min="14550" max="14550" width="10.7109375" style="227" customWidth="1"/>
    <col min="14551" max="14551" width="11.5703125" style="227" customWidth="1"/>
    <col min="14552" max="14552" width="12" style="227" customWidth="1"/>
    <col min="14553" max="14553" width="9.140625" style="227"/>
    <col min="14554" max="14554" width="11.7109375" style="227" customWidth="1"/>
    <col min="14555" max="14555" width="9.140625" style="227"/>
    <col min="14556" max="14556" width="11.7109375" style="227" customWidth="1"/>
    <col min="14557" max="14557" width="10.5703125" style="227" customWidth="1"/>
    <col min="14558" max="14558" width="9.140625" style="227" customWidth="1"/>
    <col min="14559" max="14582" width="9.140625" style="227"/>
    <col min="14583" max="14583" width="3.42578125" style="227" customWidth="1"/>
    <col min="14584" max="14584" width="6.85546875" style="227" customWidth="1"/>
    <col min="14585" max="14585" width="39.28515625" style="227" customWidth="1"/>
    <col min="14586" max="14587" width="9.140625" style="227"/>
    <col min="14588" max="14588" width="10.140625" style="227" customWidth="1"/>
    <col min="14589" max="14589" width="9.140625" style="227"/>
    <col min="14590" max="14590" width="11" style="227" customWidth="1"/>
    <col min="14591" max="14592" width="9.140625" style="227"/>
    <col min="14593" max="14593" width="10.42578125" style="227" customWidth="1"/>
    <col min="14594" max="14595" width="9.140625" style="227"/>
    <col min="14596" max="14596" width="11.5703125" style="227" customWidth="1"/>
    <col min="14597" max="14625" width="9.140625" style="227"/>
    <col min="14626" max="14626" width="4.7109375" style="227" customWidth="1"/>
    <col min="14627" max="14627" width="48.28515625" style="227" customWidth="1"/>
    <col min="14628" max="14628" width="10.28515625" style="227" customWidth="1"/>
    <col min="14629" max="14631" width="9.140625" style="227"/>
    <col min="14632" max="14632" width="7.42578125" style="227" customWidth="1"/>
    <col min="14633" max="14633" width="9.140625" style="227"/>
    <col min="14634" max="14634" width="9.85546875" style="227" customWidth="1"/>
    <col min="14635" max="14702" width="9.140625" style="227"/>
    <col min="14703" max="14703" width="5.7109375" style="227" customWidth="1"/>
    <col min="14704" max="14704" width="43.140625" style="227" customWidth="1"/>
    <col min="14705" max="14705" width="11.7109375" style="227" customWidth="1"/>
    <col min="14706" max="14706" width="19.42578125" style="227" customWidth="1"/>
    <col min="14707" max="14707" width="14.5703125" style="227" customWidth="1"/>
    <col min="14708" max="14802" width="9.140625" style="227"/>
    <col min="14803" max="14803" width="3.5703125" style="227" customWidth="1"/>
    <col min="14804" max="14804" width="6.85546875" style="227" customWidth="1"/>
    <col min="14805" max="14805" width="35" style="227" customWidth="1"/>
    <col min="14806" max="14806" width="10.7109375" style="227" customWidth="1"/>
    <col min="14807" max="14807" width="11.5703125" style="227" customWidth="1"/>
    <col min="14808" max="14808" width="12" style="227" customWidth="1"/>
    <col min="14809" max="14809" width="9.140625" style="227"/>
    <col min="14810" max="14810" width="11.7109375" style="227" customWidth="1"/>
    <col min="14811" max="14811" width="9.140625" style="227"/>
    <col min="14812" max="14812" width="11.7109375" style="227" customWidth="1"/>
    <col min="14813" max="14813" width="10.5703125" style="227" customWidth="1"/>
    <col min="14814" max="14814" width="9.140625" style="227" customWidth="1"/>
    <col min="14815" max="14838" width="9.140625" style="227"/>
    <col min="14839" max="14839" width="3.42578125" style="227" customWidth="1"/>
    <col min="14840" max="14840" width="6.85546875" style="227" customWidth="1"/>
    <col min="14841" max="14841" width="39.28515625" style="227" customWidth="1"/>
    <col min="14842" max="14843" width="9.140625" style="227"/>
    <col min="14844" max="14844" width="10.140625" style="227" customWidth="1"/>
    <col min="14845" max="14845" width="9.140625" style="227"/>
    <col min="14846" max="14846" width="11" style="227" customWidth="1"/>
    <col min="14847" max="14848" width="9.140625" style="227"/>
    <col min="14849" max="14849" width="10.42578125" style="227" customWidth="1"/>
    <col min="14850" max="14851" width="9.140625" style="227"/>
    <col min="14852" max="14852" width="11.5703125" style="227" customWidth="1"/>
    <col min="14853" max="14881" width="9.140625" style="227"/>
    <col min="14882" max="14882" width="4.7109375" style="227" customWidth="1"/>
    <col min="14883" max="14883" width="48.28515625" style="227" customWidth="1"/>
    <col min="14884" max="14884" width="10.28515625" style="227" customWidth="1"/>
    <col min="14885" max="14887" width="9.140625" style="227"/>
    <col min="14888" max="14888" width="7.42578125" style="227" customWidth="1"/>
    <col min="14889" max="14889" width="9.140625" style="227"/>
    <col min="14890" max="14890" width="9.85546875" style="227" customWidth="1"/>
    <col min="14891" max="14958" width="9.140625" style="227"/>
    <col min="14959" max="14959" width="5.7109375" style="227" customWidth="1"/>
    <col min="14960" max="14960" width="43.140625" style="227" customWidth="1"/>
    <col min="14961" max="14961" width="11.7109375" style="227" customWidth="1"/>
    <col min="14962" max="14962" width="19.42578125" style="227" customWidth="1"/>
    <col min="14963" max="14963" width="14.5703125" style="227" customWidth="1"/>
    <col min="14964" max="15058" width="9.140625" style="227"/>
    <col min="15059" max="15059" width="3.5703125" style="227" customWidth="1"/>
    <col min="15060" max="15060" width="6.85546875" style="227" customWidth="1"/>
    <col min="15061" max="15061" width="35" style="227" customWidth="1"/>
    <col min="15062" max="15062" width="10.7109375" style="227" customWidth="1"/>
    <col min="15063" max="15063" width="11.5703125" style="227" customWidth="1"/>
    <col min="15064" max="15064" width="12" style="227" customWidth="1"/>
    <col min="15065" max="15065" width="9.140625" style="227"/>
    <col min="15066" max="15066" width="11.7109375" style="227" customWidth="1"/>
    <col min="15067" max="15067" width="9.140625" style="227"/>
    <col min="15068" max="15068" width="11.7109375" style="227" customWidth="1"/>
    <col min="15069" max="15069" width="10.5703125" style="227" customWidth="1"/>
    <col min="15070" max="15070" width="9.140625" style="227" customWidth="1"/>
    <col min="15071" max="15094" width="9.140625" style="227"/>
    <col min="15095" max="15095" width="3.42578125" style="227" customWidth="1"/>
    <col min="15096" max="15096" width="6.85546875" style="227" customWidth="1"/>
    <col min="15097" max="15097" width="39.28515625" style="227" customWidth="1"/>
    <col min="15098" max="15099" width="9.140625" style="227"/>
    <col min="15100" max="15100" width="10.140625" style="227" customWidth="1"/>
    <col min="15101" max="15101" width="9.140625" style="227"/>
    <col min="15102" max="15102" width="11" style="227" customWidth="1"/>
    <col min="15103" max="15104" width="9.140625" style="227"/>
    <col min="15105" max="15105" width="10.42578125" style="227" customWidth="1"/>
    <col min="15106" max="15107" width="9.140625" style="227"/>
    <col min="15108" max="15108" width="11.5703125" style="227" customWidth="1"/>
    <col min="15109" max="15137" width="9.140625" style="227"/>
    <col min="15138" max="15138" width="4.7109375" style="227" customWidth="1"/>
    <col min="15139" max="15139" width="48.28515625" style="227" customWidth="1"/>
    <col min="15140" max="15140" width="10.28515625" style="227" customWidth="1"/>
    <col min="15141" max="15143" width="9.140625" style="227"/>
    <col min="15144" max="15144" width="7.42578125" style="227" customWidth="1"/>
    <col min="15145" max="15145" width="9.140625" style="227"/>
    <col min="15146" max="15146" width="9.85546875" style="227" customWidth="1"/>
    <col min="15147" max="15214" width="9.140625" style="227"/>
    <col min="15215" max="15215" width="5.7109375" style="227" customWidth="1"/>
    <col min="15216" max="15216" width="43.140625" style="227" customWidth="1"/>
    <col min="15217" max="15217" width="11.7109375" style="227" customWidth="1"/>
    <col min="15218" max="15218" width="19.42578125" style="227" customWidth="1"/>
    <col min="15219" max="15219" width="14.5703125" style="227" customWidth="1"/>
    <col min="15220" max="15314" width="9.140625" style="227"/>
    <col min="15315" max="15315" width="3.5703125" style="227" customWidth="1"/>
    <col min="15316" max="15316" width="6.85546875" style="227" customWidth="1"/>
    <col min="15317" max="15317" width="35" style="227" customWidth="1"/>
    <col min="15318" max="15318" width="10.7109375" style="227" customWidth="1"/>
    <col min="15319" max="15319" width="11.5703125" style="227" customWidth="1"/>
    <col min="15320" max="15320" width="12" style="227" customWidth="1"/>
    <col min="15321" max="15321" width="9.140625" style="227"/>
    <col min="15322" max="15322" width="11.7109375" style="227" customWidth="1"/>
    <col min="15323" max="15323" width="9.140625" style="227"/>
    <col min="15324" max="15324" width="11.7109375" style="227" customWidth="1"/>
    <col min="15325" max="15325" width="10.5703125" style="227" customWidth="1"/>
    <col min="15326" max="15326" width="9.140625" style="227" customWidth="1"/>
    <col min="15327" max="15350" width="9.140625" style="227"/>
    <col min="15351" max="15351" width="3.42578125" style="227" customWidth="1"/>
    <col min="15352" max="15352" width="6.85546875" style="227" customWidth="1"/>
    <col min="15353" max="15353" width="39.28515625" style="227" customWidth="1"/>
    <col min="15354" max="15355" width="9.140625" style="227"/>
    <col min="15356" max="15356" width="10.140625" style="227" customWidth="1"/>
    <col min="15357" max="15357" width="9.140625" style="227"/>
    <col min="15358" max="15358" width="11" style="227" customWidth="1"/>
    <col min="15359" max="15360" width="9.140625" style="227"/>
    <col min="15361" max="15361" width="10.42578125" style="227" customWidth="1"/>
    <col min="15362" max="15363" width="9.140625" style="227"/>
    <col min="15364" max="15364" width="11.5703125" style="227" customWidth="1"/>
    <col min="15365" max="15393" width="9.140625" style="227"/>
    <col min="15394" max="15394" width="4.7109375" style="227" customWidth="1"/>
    <col min="15395" max="15395" width="48.28515625" style="227" customWidth="1"/>
    <col min="15396" max="15396" width="10.28515625" style="227" customWidth="1"/>
    <col min="15397" max="15399" width="9.140625" style="227"/>
    <col min="15400" max="15400" width="7.42578125" style="227" customWidth="1"/>
    <col min="15401" max="15401" width="9.140625" style="227"/>
    <col min="15402" max="15402" width="9.85546875" style="227" customWidth="1"/>
    <col min="15403" max="15470" width="9.140625" style="227"/>
    <col min="15471" max="15471" width="5.7109375" style="227" customWidth="1"/>
    <col min="15472" max="15472" width="43.140625" style="227" customWidth="1"/>
    <col min="15473" max="15473" width="11.7109375" style="227" customWidth="1"/>
    <col min="15474" max="15474" width="19.42578125" style="227" customWidth="1"/>
    <col min="15475" max="15475" width="14.5703125" style="227" customWidth="1"/>
    <col min="15476" max="15570" width="9.140625" style="227"/>
    <col min="15571" max="15571" width="3.5703125" style="227" customWidth="1"/>
    <col min="15572" max="15572" width="6.85546875" style="227" customWidth="1"/>
    <col min="15573" max="15573" width="35" style="227" customWidth="1"/>
    <col min="15574" max="15574" width="10.7109375" style="227" customWidth="1"/>
    <col min="15575" max="15575" width="11.5703125" style="227" customWidth="1"/>
    <col min="15576" max="15576" width="12" style="227" customWidth="1"/>
    <col min="15577" max="15577" width="9.140625" style="227"/>
    <col min="15578" max="15578" width="11.7109375" style="227" customWidth="1"/>
    <col min="15579" max="15579" width="9.140625" style="227"/>
    <col min="15580" max="15580" width="11.7109375" style="227" customWidth="1"/>
    <col min="15581" max="15581" width="10.5703125" style="227" customWidth="1"/>
    <col min="15582" max="15582" width="9.140625" style="227" customWidth="1"/>
    <col min="15583" max="15606" width="9.140625" style="227"/>
    <col min="15607" max="15607" width="3.42578125" style="227" customWidth="1"/>
    <col min="15608" max="15608" width="6.85546875" style="227" customWidth="1"/>
    <col min="15609" max="15609" width="39.28515625" style="227" customWidth="1"/>
    <col min="15610" max="15611" width="9.140625" style="227"/>
    <col min="15612" max="15612" width="10.140625" style="227" customWidth="1"/>
    <col min="15613" max="15613" width="9.140625" style="227"/>
    <col min="15614" max="15614" width="11" style="227" customWidth="1"/>
    <col min="15615" max="15616" width="9.140625" style="227"/>
    <col min="15617" max="15617" width="10.42578125" style="227" customWidth="1"/>
    <col min="15618" max="15619" width="9.140625" style="227"/>
    <col min="15620" max="15620" width="11.5703125" style="227" customWidth="1"/>
    <col min="15621" max="15649" width="9.140625" style="227"/>
    <col min="15650" max="15650" width="4.7109375" style="227" customWidth="1"/>
    <col min="15651" max="15651" width="48.28515625" style="227" customWidth="1"/>
    <col min="15652" max="15652" width="10.28515625" style="227" customWidth="1"/>
    <col min="15653" max="15655" width="9.140625" style="227"/>
    <col min="15656" max="15656" width="7.42578125" style="227" customWidth="1"/>
    <col min="15657" max="15657" width="9.140625" style="227"/>
    <col min="15658" max="15658" width="9.85546875" style="227" customWidth="1"/>
    <col min="15659" max="15726" width="9.140625" style="227"/>
    <col min="15727" max="15727" width="5.7109375" style="227" customWidth="1"/>
    <col min="15728" max="15728" width="43.140625" style="227" customWidth="1"/>
    <col min="15729" max="15729" width="11.7109375" style="227" customWidth="1"/>
    <col min="15730" max="15730" width="19.42578125" style="227" customWidth="1"/>
    <col min="15731" max="15731" width="14.5703125" style="227" customWidth="1"/>
    <col min="15732" max="15826" width="9.140625" style="227"/>
    <col min="15827" max="15827" width="3.5703125" style="227" customWidth="1"/>
    <col min="15828" max="15828" width="6.85546875" style="227" customWidth="1"/>
    <col min="15829" max="15829" width="35" style="227" customWidth="1"/>
    <col min="15830" max="15830" width="10.7109375" style="227" customWidth="1"/>
    <col min="15831" max="15831" width="11.5703125" style="227" customWidth="1"/>
    <col min="15832" max="15832" width="12" style="227" customWidth="1"/>
    <col min="15833" max="15833" width="9.140625" style="227"/>
    <col min="15834" max="15834" width="11.7109375" style="227" customWidth="1"/>
    <col min="15835" max="15835" width="9.140625" style="227"/>
    <col min="15836" max="15836" width="11.7109375" style="227" customWidth="1"/>
    <col min="15837" max="15837" width="10.5703125" style="227" customWidth="1"/>
    <col min="15838" max="15838" width="9.140625" style="227" customWidth="1"/>
    <col min="15839" max="15862" width="9.140625" style="227"/>
    <col min="15863" max="15863" width="3.42578125" style="227" customWidth="1"/>
    <col min="15864" max="15864" width="6.85546875" style="227" customWidth="1"/>
    <col min="15865" max="15865" width="39.28515625" style="227" customWidth="1"/>
    <col min="15866" max="15867" width="9.140625" style="227"/>
    <col min="15868" max="15868" width="10.140625" style="227" customWidth="1"/>
    <col min="15869" max="15869" width="9.140625" style="227"/>
    <col min="15870" max="15870" width="11" style="227" customWidth="1"/>
    <col min="15871" max="15872" width="9.140625" style="227"/>
    <col min="15873" max="15873" width="10.42578125" style="227" customWidth="1"/>
    <col min="15874" max="15875" width="9.140625" style="227"/>
    <col min="15876" max="15876" width="11.5703125" style="227" customWidth="1"/>
    <col min="15877" max="15905" width="9.140625" style="227"/>
    <col min="15906" max="15906" width="4.7109375" style="227" customWidth="1"/>
    <col min="15907" max="15907" width="48.28515625" style="227" customWidth="1"/>
    <col min="15908" max="15908" width="10.28515625" style="227" customWidth="1"/>
    <col min="15909" max="15911" width="9.140625" style="227"/>
    <col min="15912" max="15912" width="7.42578125" style="227" customWidth="1"/>
    <col min="15913" max="15913" width="9.140625" style="227"/>
    <col min="15914" max="15914" width="9.85546875" style="227" customWidth="1"/>
    <col min="15915" max="15982" width="9.140625" style="227"/>
    <col min="15983" max="15983" width="5.7109375" style="227" customWidth="1"/>
    <col min="15984" max="15984" width="43.140625" style="227" customWidth="1"/>
    <col min="15985" max="15985" width="11.7109375" style="227" customWidth="1"/>
    <col min="15986" max="15986" width="19.42578125" style="227" customWidth="1"/>
    <col min="15987" max="15987" width="14.5703125" style="227" customWidth="1"/>
    <col min="15988" max="16082" width="9.140625" style="227"/>
    <col min="16083" max="16083" width="3.5703125" style="227" customWidth="1"/>
    <col min="16084" max="16084" width="6.85546875" style="227" customWidth="1"/>
    <col min="16085" max="16085" width="35" style="227" customWidth="1"/>
    <col min="16086" max="16086" width="10.7109375" style="227" customWidth="1"/>
    <col min="16087" max="16087" width="11.5703125" style="227" customWidth="1"/>
    <col min="16088" max="16088" width="12" style="227" customWidth="1"/>
    <col min="16089" max="16089" width="9.140625" style="227"/>
    <col min="16090" max="16090" width="11.7109375" style="227" customWidth="1"/>
    <col min="16091" max="16091" width="9.140625" style="227"/>
    <col min="16092" max="16092" width="11.7109375" style="227" customWidth="1"/>
    <col min="16093" max="16093" width="10.5703125" style="227" customWidth="1"/>
    <col min="16094" max="16094" width="9.140625" style="227" customWidth="1"/>
    <col min="16095" max="16118" width="9.140625" style="227"/>
    <col min="16119" max="16119" width="3.42578125" style="227" customWidth="1"/>
    <col min="16120" max="16120" width="6.85546875" style="227" customWidth="1"/>
    <col min="16121" max="16121" width="39.28515625" style="227" customWidth="1"/>
    <col min="16122" max="16123" width="9.140625" style="227"/>
    <col min="16124" max="16124" width="10.140625" style="227" customWidth="1"/>
    <col min="16125" max="16125" width="9.140625" style="227"/>
    <col min="16126" max="16126" width="11" style="227" customWidth="1"/>
    <col min="16127" max="16128" width="9.140625" style="227"/>
    <col min="16129" max="16129" width="10.42578125" style="227" customWidth="1"/>
    <col min="16130" max="16131" width="9.140625" style="227"/>
    <col min="16132" max="16132" width="11.5703125" style="227" customWidth="1"/>
    <col min="16133" max="16161" width="9.140625" style="227"/>
    <col min="16162" max="16162" width="4.7109375" style="227" customWidth="1"/>
    <col min="16163" max="16163" width="48.28515625" style="227" customWidth="1"/>
    <col min="16164" max="16164" width="10.28515625" style="227" customWidth="1"/>
    <col min="16165" max="16167" width="9.140625" style="227"/>
    <col min="16168" max="16168" width="7.42578125" style="227" customWidth="1"/>
    <col min="16169" max="16169" width="9.140625" style="227"/>
    <col min="16170" max="16170" width="9.85546875" style="227" customWidth="1"/>
    <col min="16171" max="16238" width="9.140625" style="227"/>
    <col min="16239" max="16239" width="5.7109375" style="227" customWidth="1"/>
    <col min="16240" max="16240" width="43.140625" style="227" customWidth="1"/>
    <col min="16241" max="16241" width="11.7109375" style="227" customWidth="1"/>
    <col min="16242" max="16242" width="19.42578125" style="227" customWidth="1"/>
    <col min="16243" max="16243" width="14.5703125" style="227" customWidth="1"/>
    <col min="16244" max="16338" width="9.140625" style="227"/>
    <col min="16339" max="16339" width="3.5703125" style="227" customWidth="1"/>
    <col min="16340" max="16340" width="6.85546875" style="227" customWidth="1"/>
    <col min="16341" max="16341" width="35" style="227" customWidth="1"/>
    <col min="16342" max="16342" width="10.7109375" style="227" customWidth="1"/>
    <col min="16343" max="16343" width="11.5703125" style="227" customWidth="1"/>
    <col min="16344" max="16344" width="12" style="227" customWidth="1"/>
    <col min="16345" max="16345" width="9.140625" style="227"/>
    <col min="16346" max="16346" width="11.7109375" style="227" customWidth="1"/>
    <col min="16347" max="16347" width="9.140625" style="227"/>
    <col min="16348" max="16348" width="11.7109375" style="227" customWidth="1"/>
    <col min="16349" max="16349" width="10.5703125" style="227" customWidth="1"/>
    <col min="16350" max="16350" width="9.140625" style="227" customWidth="1"/>
    <col min="16351" max="16384" width="9.140625" style="227"/>
  </cols>
  <sheetData>
    <row r="1" spans="2:23" ht="15" customHeight="1">
      <c r="C1" s="393"/>
      <c r="K1" s="765" t="s">
        <v>257</v>
      </c>
      <c r="L1" s="765"/>
    </row>
    <row r="2" spans="2:23" ht="17.25" customHeight="1">
      <c r="B2" s="225"/>
      <c r="C2" s="226" t="s">
        <v>368</v>
      </c>
    </row>
    <row r="3" spans="2:23" ht="15" customHeight="1" thickBot="1">
      <c r="B3" s="766"/>
      <c r="C3" s="766"/>
    </row>
    <row r="4" spans="2:23" ht="27" customHeight="1" thickBot="1">
      <c r="B4" s="767" t="s">
        <v>321</v>
      </c>
      <c r="C4" s="768"/>
      <c r="D4" s="769" t="s">
        <v>491</v>
      </c>
      <c r="E4" s="769"/>
      <c r="F4" s="769"/>
      <c r="G4" s="769"/>
      <c r="H4" s="769"/>
      <c r="I4" s="769"/>
      <c r="J4" s="769"/>
      <c r="K4" s="770"/>
      <c r="L4" s="770"/>
      <c r="M4" s="771"/>
      <c r="N4" s="769" t="s">
        <v>492</v>
      </c>
      <c r="O4" s="769"/>
      <c r="P4" s="769"/>
      <c r="Q4" s="769"/>
      <c r="R4" s="769"/>
      <c r="S4" s="769"/>
      <c r="T4" s="769"/>
      <c r="U4" s="770"/>
      <c r="V4" s="770"/>
      <c r="W4" s="771"/>
    </row>
    <row r="5" spans="2:23" s="382" customFormat="1" ht="153" customHeight="1" thickBot="1">
      <c r="B5" s="380"/>
      <c r="C5" s="381"/>
      <c r="D5" s="394" t="s">
        <v>292</v>
      </c>
      <c r="E5" s="394" t="s">
        <v>369</v>
      </c>
      <c r="F5" s="394" t="s">
        <v>497</v>
      </c>
      <c r="G5" s="394" t="s">
        <v>371</v>
      </c>
      <c r="H5" s="394" t="s">
        <v>322</v>
      </c>
      <c r="I5" s="394" t="s">
        <v>374</v>
      </c>
      <c r="J5" s="394" t="s">
        <v>487</v>
      </c>
      <c r="K5" s="395" t="s">
        <v>372</v>
      </c>
      <c r="L5" s="395" t="s">
        <v>488</v>
      </c>
      <c r="M5" s="396" t="s">
        <v>373</v>
      </c>
      <c r="N5" s="394" t="s">
        <v>292</v>
      </c>
      <c r="O5" s="394" t="s">
        <v>369</v>
      </c>
      <c r="P5" s="394" t="s">
        <v>370</v>
      </c>
      <c r="Q5" s="394" t="s">
        <v>371</v>
      </c>
      <c r="R5" s="394" t="s">
        <v>322</v>
      </c>
      <c r="S5" s="394" t="s">
        <v>374</v>
      </c>
      <c r="T5" s="394" t="s">
        <v>489</v>
      </c>
      <c r="U5" s="395" t="s">
        <v>372</v>
      </c>
      <c r="V5" s="395" t="s">
        <v>490</v>
      </c>
      <c r="W5" s="396" t="s">
        <v>373</v>
      </c>
    </row>
    <row r="6" spans="2:23" ht="12.75" thickBot="1">
      <c r="B6" s="230">
        <v>1</v>
      </c>
      <c r="C6" s="231">
        <v>2</v>
      </c>
      <c r="D6" s="232">
        <v>3</v>
      </c>
      <c r="E6" s="232">
        <v>4</v>
      </c>
      <c r="F6" s="232">
        <v>5</v>
      </c>
      <c r="G6" s="232">
        <v>6</v>
      </c>
      <c r="H6" s="232">
        <v>7</v>
      </c>
      <c r="I6" s="232">
        <v>8</v>
      </c>
      <c r="J6" s="233">
        <v>9</v>
      </c>
      <c r="K6" s="234">
        <v>10</v>
      </c>
      <c r="L6" s="234">
        <v>11</v>
      </c>
      <c r="M6" s="235">
        <v>12</v>
      </c>
      <c r="N6" s="232">
        <v>13</v>
      </c>
      <c r="O6" s="232">
        <v>14</v>
      </c>
      <c r="P6" s="232">
        <v>15</v>
      </c>
      <c r="Q6" s="232">
        <v>16</v>
      </c>
      <c r="R6" s="232">
        <v>17</v>
      </c>
      <c r="S6" s="232">
        <v>18</v>
      </c>
      <c r="T6" s="233">
        <v>19</v>
      </c>
      <c r="U6" s="234">
        <v>20</v>
      </c>
      <c r="V6" s="234">
        <v>21</v>
      </c>
      <c r="W6" s="235">
        <v>22</v>
      </c>
    </row>
    <row r="7" spans="2:23" ht="12.75" thickBot="1">
      <c r="B7" s="236"/>
      <c r="C7" s="237" t="s">
        <v>202</v>
      </c>
      <c r="D7" s="238">
        <f t="shared" ref="D7:K7" si="0">SUM(D8+D179+D193+D217)</f>
        <v>29074122</v>
      </c>
      <c r="E7" s="238">
        <f t="shared" si="0"/>
        <v>1316301</v>
      </c>
      <c r="F7" s="238">
        <f t="shared" si="0"/>
        <v>278969</v>
      </c>
      <c r="G7" s="238">
        <f t="shared" si="0"/>
        <v>1103531</v>
      </c>
      <c r="H7" s="238">
        <f t="shared" si="0"/>
        <v>418270</v>
      </c>
      <c r="I7" s="238">
        <f t="shared" si="0"/>
        <v>1549191</v>
      </c>
      <c r="J7" s="238">
        <f t="shared" si="0"/>
        <v>0</v>
      </c>
      <c r="K7" s="238">
        <f t="shared" si="0"/>
        <v>16474142</v>
      </c>
      <c r="L7" s="397"/>
      <c r="M7" s="239">
        <f>SUM(M8+M179+M193+M217)</f>
        <v>7933718</v>
      </c>
      <c r="N7" s="238">
        <f t="shared" ref="N7:U7" si="1">SUM(N8+N179+N193+N217)</f>
        <v>19705129</v>
      </c>
      <c r="O7" s="238">
        <f t="shared" si="1"/>
        <v>662202</v>
      </c>
      <c r="P7" s="238">
        <f t="shared" si="1"/>
        <v>116398</v>
      </c>
      <c r="Q7" s="238">
        <f t="shared" si="1"/>
        <v>729354</v>
      </c>
      <c r="R7" s="238">
        <f t="shared" si="1"/>
        <v>176271</v>
      </c>
      <c r="S7" s="238">
        <f t="shared" si="1"/>
        <v>293757</v>
      </c>
      <c r="T7" s="238">
        <f t="shared" si="1"/>
        <v>0</v>
      </c>
      <c r="U7" s="238">
        <f t="shared" si="1"/>
        <v>11910432</v>
      </c>
      <c r="V7" s="397"/>
      <c r="W7" s="239">
        <f>SUM(W8+W179+W193+W217)</f>
        <v>5816715</v>
      </c>
    </row>
    <row r="8" spans="2:23" ht="30" customHeight="1" thickBot="1">
      <c r="B8" s="398"/>
      <c r="C8" s="399" t="s">
        <v>210</v>
      </c>
      <c r="D8" s="400">
        <f t="shared" ref="D8:M8" si="2">SUM(D9+D104+D159+D166)</f>
        <v>28075502</v>
      </c>
      <c r="E8" s="400">
        <f t="shared" si="2"/>
        <v>1316301</v>
      </c>
      <c r="F8" s="400">
        <f t="shared" si="2"/>
        <v>278969</v>
      </c>
      <c r="G8" s="400">
        <f t="shared" si="2"/>
        <v>1086531</v>
      </c>
      <c r="H8" s="400">
        <f t="shared" si="2"/>
        <v>418270</v>
      </c>
      <c r="I8" s="400">
        <f t="shared" si="2"/>
        <v>1378268</v>
      </c>
      <c r="J8" s="400">
        <f t="shared" si="2"/>
        <v>0</v>
      </c>
      <c r="K8" s="400">
        <f t="shared" si="2"/>
        <v>15850657</v>
      </c>
      <c r="L8" s="401"/>
      <c r="M8" s="400">
        <f t="shared" si="2"/>
        <v>7746506</v>
      </c>
      <c r="N8" s="400">
        <f t="shared" ref="N8:U8" si="3">SUM(N9+N104+N159+N166)</f>
        <v>18819183</v>
      </c>
      <c r="O8" s="400">
        <f t="shared" si="3"/>
        <v>662202</v>
      </c>
      <c r="P8" s="400">
        <f t="shared" si="3"/>
        <v>116398</v>
      </c>
      <c r="Q8" s="400">
        <f t="shared" si="3"/>
        <v>715304</v>
      </c>
      <c r="R8" s="400">
        <f t="shared" si="3"/>
        <v>176271</v>
      </c>
      <c r="S8" s="400">
        <f t="shared" si="3"/>
        <v>142262</v>
      </c>
      <c r="T8" s="400">
        <f t="shared" si="3"/>
        <v>0</v>
      </c>
      <c r="U8" s="400">
        <f t="shared" si="3"/>
        <v>11377243</v>
      </c>
      <c r="V8" s="401"/>
      <c r="W8" s="400">
        <f t="shared" ref="W8" si="4">SUM(W9+W104+W159+W166)</f>
        <v>5629503</v>
      </c>
    </row>
    <row r="9" spans="2:23" ht="24">
      <c r="B9" s="335" t="s">
        <v>203</v>
      </c>
      <c r="C9" s="336" t="s">
        <v>204</v>
      </c>
      <c r="D9" s="402">
        <f t="shared" ref="D9:M9" si="5">SUM(D10+D16+D20+D24+D27+D83+D94)</f>
        <v>21422022</v>
      </c>
      <c r="E9" s="402">
        <f t="shared" si="5"/>
        <v>847345</v>
      </c>
      <c r="F9" s="402">
        <f t="shared" si="5"/>
        <v>274969</v>
      </c>
      <c r="G9" s="402">
        <f t="shared" si="5"/>
        <v>929389</v>
      </c>
      <c r="H9" s="402">
        <f t="shared" si="5"/>
        <v>179715</v>
      </c>
      <c r="I9" s="402">
        <f t="shared" si="5"/>
        <v>1322145</v>
      </c>
      <c r="J9" s="402">
        <f t="shared" si="5"/>
        <v>0</v>
      </c>
      <c r="K9" s="402">
        <f t="shared" si="5"/>
        <v>11131636</v>
      </c>
      <c r="L9" s="403"/>
      <c r="M9" s="404">
        <f t="shared" si="5"/>
        <v>6736823</v>
      </c>
      <c r="N9" s="402">
        <f t="shared" ref="N9:U9" si="6">SUM(N10+N16+N20+N24+N27+N83+N94)</f>
        <v>16215027</v>
      </c>
      <c r="O9" s="402">
        <f t="shared" si="6"/>
        <v>266096</v>
      </c>
      <c r="P9" s="402">
        <f t="shared" si="6"/>
        <v>116398</v>
      </c>
      <c r="Q9" s="402">
        <f t="shared" si="6"/>
        <v>645185</v>
      </c>
      <c r="R9" s="402">
        <f t="shared" si="6"/>
        <v>64514</v>
      </c>
      <c r="S9" s="402">
        <f t="shared" si="6"/>
        <v>137009</v>
      </c>
      <c r="T9" s="402">
        <f t="shared" si="6"/>
        <v>0</v>
      </c>
      <c r="U9" s="402">
        <f t="shared" si="6"/>
        <v>10280095</v>
      </c>
      <c r="V9" s="403"/>
      <c r="W9" s="404">
        <f t="shared" ref="W9" si="7">SUM(W10+W16+W20+W24+W27+W83+W94)</f>
        <v>4705730</v>
      </c>
    </row>
    <row r="10" spans="2:23">
      <c r="B10" s="245"/>
      <c r="C10" s="246" t="s">
        <v>218</v>
      </c>
      <c r="D10" s="242">
        <f t="shared" ref="D10:M10" si="8">SUM(D11:D15)</f>
        <v>1145798</v>
      </c>
      <c r="E10" s="242">
        <f t="shared" si="8"/>
        <v>0</v>
      </c>
      <c r="F10" s="242">
        <f t="shared" si="8"/>
        <v>6400</v>
      </c>
      <c r="G10" s="242">
        <f t="shared" si="8"/>
        <v>32400</v>
      </c>
      <c r="H10" s="242">
        <f t="shared" si="8"/>
        <v>0</v>
      </c>
      <c r="I10" s="242">
        <f t="shared" si="8"/>
        <v>0</v>
      </c>
      <c r="J10" s="243">
        <f t="shared" si="8"/>
        <v>0</v>
      </c>
      <c r="K10" s="243">
        <f t="shared" si="8"/>
        <v>0</v>
      </c>
      <c r="L10" s="303"/>
      <c r="M10" s="244">
        <f t="shared" si="8"/>
        <v>1106998</v>
      </c>
      <c r="N10" s="242">
        <f t="shared" ref="N10:U10" si="9">SUM(N11:N15)</f>
        <v>838320</v>
      </c>
      <c r="O10" s="242">
        <f t="shared" si="9"/>
        <v>0</v>
      </c>
      <c r="P10" s="242">
        <f t="shared" si="9"/>
        <v>620</v>
      </c>
      <c r="Q10" s="242">
        <f t="shared" si="9"/>
        <v>27400</v>
      </c>
      <c r="R10" s="242">
        <f t="shared" si="9"/>
        <v>0</v>
      </c>
      <c r="S10" s="242">
        <f t="shared" si="9"/>
        <v>0</v>
      </c>
      <c r="T10" s="243">
        <f t="shared" si="9"/>
        <v>0</v>
      </c>
      <c r="U10" s="243">
        <f t="shared" si="9"/>
        <v>0</v>
      </c>
      <c r="V10" s="303"/>
      <c r="W10" s="244">
        <f t="shared" ref="W10" si="10">SUM(W11:W15)</f>
        <v>810300</v>
      </c>
    </row>
    <row r="11" spans="2:23" ht="18" customHeight="1">
      <c r="B11" s="245">
        <v>122</v>
      </c>
      <c r="C11" s="247" t="s">
        <v>312</v>
      </c>
      <c r="D11" s="242">
        <f>SUM(E11:M11)</f>
        <v>15000</v>
      </c>
      <c r="E11" s="248"/>
      <c r="F11" s="248"/>
      <c r="G11" s="248">
        <v>15000</v>
      </c>
      <c r="H11" s="248"/>
      <c r="I11" s="248"/>
      <c r="J11" s="248"/>
      <c r="K11" s="248"/>
      <c r="L11" s="268"/>
      <c r="M11" s="251"/>
      <c r="N11" s="242">
        <f>SUM(O11:W11)</f>
        <v>15000</v>
      </c>
      <c r="O11" s="248"/>
      <c r="P11" s="248"/>
      <c r="Q11" s="248">
        <v>15000</v>
      </c>
      <c r="R11" s="248"/>
      <c r="S11" s="248"/>
      <c r="T11" s="248"/>
      <c r="U11" s="248"/>
      <c r="V11" s="268"/>
      <c r="W11" s="251"/>
    </row>
    <row r="12" spans="2:23" ht="18" customHeight="1">
      <c r="B12" s="245">
        <v>122</v>
      </c>
      <c r="C12" s="247" t="s">
        <v>375</v>
      </c>
      <c r="D12" s="242">
        <f t="shared" ref="D12:D98" si="11">SUM(E12:M12)</f>
        <v>15000</v>
      </c>
      <c r="E12" s="248"/>
      <c r="F12" s="248"/>
      <c r="G12" s="248">
        <v>15000</v>
      </c>
      <c r="H12" s="248"/>
      <c r="I12" s="248"/>
      <c r="J12" s="248"/>
      <c r="K12" s="248"/>
      <c r="L12" s="268"/>
      <c r="M12" s="251"/>
      <c r="N12" s="242">
        <f t="shared" ref="N12:N98" si="12">SUM(O12:W12)</f>
        <v>10000</v>
      </c>
      <c r="O12" s="248"/>
      <c r="P12" s="248"/>
      <c r="Q12" s="248">
        <v>10000</v>
      </c>
      <c r="R12" s="248"/>
      <c r="S12" s="248"/>
      <c r="T12" s="248"/>
      <c r="U12" s="248"/>
      <c r="V12" s="268"/>
      <c r="W12" s="251"/>
    </row>
    <row r="13" spans="2:23" ht="65.25" customHeight="1">
      <c r="B13" s="405">
        <v>122</v>
      </c>
      <c r="C13" s="223" t="s">
        <v>323</v>
      </c>
      <c r="D13" s="242">
        <f t="shared" si="11"/>
        <v>233644</v>
      </c>
      <c r="E13" s="248"/>
      <c r="F13" s="248">
        <v>3200</v>
      </c>
      <c r="G13" s="248">
        <v>1200</v>
      </c>
      <c r="H13" s="248"/>
      <c r="I13" s="248"/>
      <c r="J13" s="249"/>
      <c r="K13" s="248"/>
      <c r="L13" s="268"/>
      <c r="M13" s="251">
        <v>229244</v>
      </c>
      <c r="N13" s="242">
        <f t="shared" si="12"/>
        <v>187368</v>
      </c>
      <c r="O13" s="248"/>
      <c r="P13" s="248">
        <v>299</v>
      </c>
      <c r="Q13" s="248">
        <v>1200</v>
      </c>
      <c r="R13" s="248"/>
      <c r="S13" s="248"/>
      <c r="T13" s="249"/>
      <c r="U13" s="248"/>
      <c r="V13" s="268"/>
      <c r="W13" s="251">
        <v>185869</v>
      </c>
    </row>
    <row r="14" spans="2:23" ht="45.75" customHeight="1">
      <c r="B14" s="405">
        <v>122</v>
      </c>
      <c r="C14" s="256" t="s">
        <v>324</v>
      </c>
      <c r="D14" s="242">
        <f t="shared" si="11"/>
        <v>347779</v>
      </c>
      <c r="E14" s="248"/>
      <c r="F14" s="248">
        <v>3200</v>
      </c>
      <c r="G14" s="248">
        <v>1200</v>
      </c>
      <c r="H14" s="248"/>
      <c r="I14" s="248"/>
      <c r="J14" s="249"/>
      <c r="K14" s="248"/>
      <c r="L14" s="268"/>
      <c r="M14" s="251">
        <v>343379</v>
      </c>
      <c r="N14" s="242">
        <f t="shared" si="12"/>
        <v>276899</v>
      </c>
      <c r="O14" s="248"/>
      <c r="P14" s="248">
        <v>321</v>
      </c>
      <c r="Q14" s="248">
        <v>1200</v>
      </c>
      <c r="R14" s="248"/>
      <c r="S14" s="248"/>
      <c r="T14" s="249"/>
      <c r="U14" s="248"/>
      <c r="V14" s="268"/>
      <c r="W14" s="251">
        <v>275378</v>
      </c>
    </row>
    <row r="15" spans="2:23" ht="54.75" customHeight="1">
      <c r="B15" s="405">
        <v>122</v>
      </c>
      <c r="C15" s="256" t="s">
        <v>325</v>
      </c>
      <c r="D15" s="242">
        <f t="shared" si="11"/>
        <v>534375</v>
      </c>
      <c r="E15" s="248"/>
      <c r="F15" s="248"/>
      <c r="G15" s="248"/>
      <c r="H15" s="248"/>
      <c r="I15" s="248">
        <v>0</v>
      </c>
      <c r="J15" s="249"/>
      <c r="K15" s="248"/>
      <c r="L15" s="268"/>
      <c r="M15" s="251">
        <v>534375</v>
      </c>
      <c r="N15" s="242">
        <f t="shared" si="12"/>
        <v>349053</v>
      </c>
      <c r="O15" s="248"/>
      <c r="P15" s="248"/>
      <c r="Q15" s="248"/>
      <c r="R15" s="248"/>
      <c r="S15" s="248">
        <v>0</v>
      </c>
      <c r="T15" s="249"/>
      <c r="U15" s="248"/>
      <c r="V15" s="268"/>
      <c r="W15" s="251">
        <v>349053</v>
      </c>
    </row>
    <row r="16" spans="2:23">
      <c r="B16" s="245"/>
      <c r="C16" s="246" t="s">
        <v>212</v>
      </c>
      <c r="D16" s="242">
        <f t="shared" si="11"/>
        <v>0</v>
      </c>
      <c r="E16" s="242">
        <f>SUM(E17:E19)</f>
        <v>0</v>
      </c>
      <c r="F16" s="242">
        <f>SUM(F17:F19)</f>
        <v>0</v>
      </c>
      <c r="G16" s="242">
        <f t="shared" ref="G16:M16" si="13">SUM(G17:G19)</f>
        <v>0</v>
      </c>
      <c r="H16" s="242">
        <f t="shared" si="13"/>
        <v>0</v>
      </c>
      <c r="I16" s="242">
        <f t="shared" si="13"/>
        <v>0</v>
      </c>
      <c r="J16" s="243">
        <f t="shared" si="13"/>
        <v>0</v>
      </c>
      <c r="K16" s="243">
        <f t="shared" si="13"/>
        <v>0</v>
      </c>
      <c r="L16" s="303"/>
      <c r="M16" s="244">
        <f t="shared" si="13"/>
        <v>0</v>
      </c>
      <c r="N16" s="242">
        <f t="shared" si="12"/>
        <v>0</v>
      </c>
      <c r="O16" s="242">
        <f>SUM(O17:O19)</f>
        <v>0</v>
      </c>
      <c r="P16" s="242">
        <f>SUM(P17:P19)</f>
        <v>0</v>
      </c>
      <c r="Q16" s="242">
        <f t="shared" ref="Q16:U16" si="14">SUM(Q17:Q19)</f>
        <v>0</v>
      </c>
      <c r="R16" s="242">
        <f t="shared" si="14"/>
        <v>0</v>
      </c>
      <c r="S16" s="242">
        <f t="shared" si="14"/>
        <v>0</v>
      </c>
      <c r="T16" s="243">
        <f t="shared" si="14"/>
        <v>0</v>
      </c>
      <c r="U16" s="243">
        <f t="shared" si="14"/>
        <v>0</v>
      </c>
      <c r="V16" s="303"/>
      <c r="W16" s="244">
        <f t="shared" ref="W16" si="15">SUM(W17:W19)</f>
        <v>0</v>
      </c>
    </row>
    <row r="17" spans="1:23" ht="12" hidden="1" customHeight="1">
      <c r="B17" s="252"/>
      <c r="C17" s="258"/>
      <c r="D17" s="242">
        <f t="shared" si="11"/>
        <v>0</v>
      </c>
      <c r="E17" s="242"/>
      <c r="F17" s="242"/>
      <c r="G17" s="248"/>
      <c r="H17" s="248"/>
      <c r="I17" s="248"/>
      <c r="J17" s="249"/>
      <c r="K17" s="250"/>
      <c r="L17" s="250"/>
      <c r="M17" s="251"/>
      <c r="N17" s="242">
        <f t="shared" si="12"/>
        <v>0</v>
      </c>
      <c r="O17" s="242"/>
      <c r="P17" s="242"/>
      <c r="Q17" s="248"/>
      <c r="R17" s="248"/>
      <c r="S17" s="248"/>
      <c r="T17" s="249"/>
      <c r="U17" s="250"/>
      <c r="V17" s="250"/>
      <c r="W17" s="251"/>
    </row>
    <row r="18" spans="1:23" ht="12" hidden="1" customHeight="1">
      <c r="B18" s="245"/>
      <c r="C18" s="247"/>
      <c r="D18" s="242">
        <f t="shared" si="11"/>
        <v>0</v>
      </c>
      <c r="E18" s="242"/>
      <c r="F18" s="242"/>
      <c r="G18" s="248"/>
      <c r="H18" s="248"/>
      <c r="I18" s="248"/>
      <c r="J18" s="249"/>
      <c r="K18" s="250"/>
      <c r="L18" s="250"/>
      <c r="M18" s="251"/>
      <c r="N18" s="242">
        <f t="shared" si="12"/>
        <v>0</v>
      </c>
      <c r="O18" s="242"/>
      <c r="P18" s="242"/>
      <c r="Q18" s="248"/>
      <c r="R18" s="248"/>
      <c r="S18" s="248"/>
      <c r="T18" s="249"/>
      <c r="U18" s="250"/>
      <c r="V18" s="250"/>
      <c r="W18" s="251"/>
    </row>
    <row r="19" spans="1:23">
      <c r="B19" s="245"/>
      <c r="C19" s="259"/>
      <c r="D19" s="242">
        <f t="shared" si="11"/>
        <v>0</v>
      </c>
      <c r="E19" s="248"/>
      <c r="F19" s="248"/>
      <c r="G19" s="248"/>
      <c r="H19" s="248"/>
      <c r="I19" s="248"/>
      <c r="J19" s="249"/>
      <c r="K19" s="250"/>
      <c r="L19" s="250"/>
      <c r="M19" s="251"/>
      <c r="N19" s="242">
        <f t="shared" si="12"/>
        <v>0</v>
      </c>
      <c r="O19" s="248"/>
      <c r="P19" s="248"/>
      <c r="Q19" s="248"/>
      <c r="R19" s="248"/>
      <c r="S19" s="248"/>
      <c r="T19" s="249"/>
      <c r="U19" s="250"/>
      <c r="V19" s="250"/>
      <c r="W19" s="251"/>
    </row>
    <row r="20" spans="1:23">
      <c r="B20" s="245"/>
      <c r="C20" s="246" t="s">
        <v>239</v>
      </c>
      <c r="D20" s="242">
        <f t="shared" si="11"/>
        <v>25933</v>
      </c>
      <c r="E20" s="242">
        <f>SUM(E21:E23)</f>
        <v>0</v>
      </c>
      <c r="F20" s="242">
        <f>SUM(F21:F23)</f>
        <v>0</v>
      </c>
      <c r="G20" s="242">
        <f t="shared" ref="G20:M20" si="16">SUM(G21:G23)</f>
        <v>0</v>
      </c>
      <c r="H20" s="242">
        <f t="shared" si="16"/>
        <v>25933</v>
      </c>
      <c r="I20" s="242">
        <f t="shared" si="16"/>
        <v>0</v>
      </c>
      <c r="J20" s="243">
        <f t="shared" si="16"/>
        <v>0</v>
      </c>
      <c r="K20" s="243">
        <f t="shared" si="16"/>
        <v>0</v>
      </c>
      <c r="L20" s="303"/>
      <c r="M20" s="244">
        <f t="shared" si="16"/>
        <v>0</v>
      </c>
      <c r="N20" s="242">
        <f t="shared" si="12"/>
        <v>25933</v>
      </c>
      <c r="O20" s="242">
        <f>SUM(O21:O23)</f>
        <v>0</v>
      </c>
      <c r="P20" s="242">
        <f>SUM(P21:P23)</f>
        <v>0</v>
      </c>
      <c r="Q20" s="242">
        <f t="shared" ref="Q20:U20" si="17">SUM(Q21:Q23)</f>
        <v>0</v>
      </c>
      <c r="R20" s="242">
        <f t="shared" si="17"/>
        <v>25933</v>
      </c>
      <c r="S20" s="242">
        <f t="shared" si="17"/>
        <v>0</v>
      </c>
      <c r="T20" s="243">
        <f t="shared" si="17"/>
        <v>0</v>
      </c>
      <c r="U20" s="243">
        <f t="shared" si="17"/>
        <v>0</v>
      </c>
      <c r="V20" s="303"/>
      <c r="W20" s="244">
        <f t="shared" ref="W20" si="18">SUM(W21:W23)</f>
        <v>0</v>
      </c>
    </row>
    <row r="21" spans="1:23" ht="23.25" customHeight="1">
      <c r="B21" s="252">
        <v>322</v>
      </c>
      <c r="C21" s="247" t="s">
        <v>376</v>
      </c>
      <c r="D21" s="242">
        <f t="shared" si="11"/>
        <v>25933</v>
      </c>
      <c r="E21" s="248"/>
      <c r="F21" s="248"/>
      <c r="G21" s="248"/>
      <c r="H21" s="248">
        <v>25933</v>
      </c>
      <c r="I21" s="248"/>
      <c r="J21" s="249"/>
      <c r="K21" s="248">
        <v>0</v>
      </c>
      <c r="L21" s="268"/>
      <c r="M21" s="251"/>
      <c r="N21" s="242">
        <f t="shared" si="12"/>
        <v>25933</v>
      </c>
      <c r="O21" s="248"/>
      <c r="P21" s="248"/>
      <c r="Q21" s="248"/>
      <c r="R21" s="248">
        <v>25933</v>
      </c>
      <c r="S21" s="248"/>
      <c r="T21" s="249"/>
      <c r="U21" s="248">
        <v>0</v>
      </c>
      <c r="V21" s="268"/>
      <c r="W21" s="251"/>
    </row>
    <row r="22" spans="1:23" ht="12.75" customHeight="1">
      <c r="B22" s="252"/>
      <c r="C22" s="260"/>
      <c r="D22" s="242">
        <f t="shared" si="11"/>
        <v>0</v>
      </c>
      <c r="E22" s="248"/>
      <c r="F22" s="248"/>
      <c r="G22" s="248"/>
      <c r="H22" s="248"/>
      <c r="I22" s="248"/>
      <c r="J22" s="249"/>
      <c r="K22" s="250"/>
      <c r="L22" s="250"/>
      <c r="M22" s="251"/>
      <c r="N22" s="242">
        <f t="shared" si="12"/>
        <v>0</v>
      </c>
      <c r="O22" s="248"/>
      <c r="P22" s="248"/>
      <c r="Q22" s="248"/>
      <c r="R22" s="248"/>
      <c r="S22" s="248"/>
      <c r="T22" s="249"/>
      <c r="U22" s="250"/>
      <c r="V22" s="250"/>
      <c r="W22" s="251"/>
    </row>
    <row r="23" spans="1:23">
      <c r="B23" s="252"/>
      <c r="C23" s="258"/>
      <c r="D23" s="242">
        <f t="shared" si="11"/>
        <v>0</v>
      </c>
      <c r="E23" s="248"/>
      <c r="F23" s="248"/>
      <c r="G23" s="248"/>
      <c r="H23" s="248"/>
      <c r="I23" s="248"/>
      <c r="J23" s="249"/>
      <c r="K23" s="250"/>
      <c r="L23" s="250"/>
      <c r="M23" s="251"/>
      <c r="N23" s="242">
        <f t="shared" si="12"/>
        <v>0</v>
      </c>
      <c r="O23" s="248"/>
      <c r="P23" s="248"/>
      <c r="Q23" s="248"/>
      <c r="R23" s="248"/>
      <c r="S23" s="248"/>
      <c r="T23" s="249"/>
      <c r="U23" s="250"/>
      <c r="V23" s="250"/>
      <c r="W23" s="251"/>
    </row>
    <row r="24" spans="1:23" ht="24">
      <c r="B24" s="261"/>
      <c r="C24" s="262" t="s">
        <v>264</v>
      </c>
      <c r="D24" s="242">
        <f t="shared" si="11"/>
        <v>90000</v>
      </c>
      <c r="E24" s="242">
        <f>SUM(E25:E26)</f>
        <v>0</v>
      </c>
      <c r="F24" s="242">
        <f t="shared" ref="F24:M24" si="19">SUM(F25:F26)</f>
        <v>0</v>
      </c>
      <c r="G24" s="242">
        <f t="shared" si="19"/>
        <v>0</v>
      </c>
      <c r="H24" s="242">
        <f t="shared" si="19"/>
        <v>0</v>
      </c>
      <c r="I24" s="242">
        <f t="shared" si="19"/>
        <v>90000</v>
      </c>
      <c r="J24" s="242">
        <f t="shared" si="19"/>
        <v>0</v>
      </c>
      <c r="K24" s="242">
        <f t="shared" si="19"/>
        <v>0</v>
      </c>
      <c r="L24" s="305"/>
      <c r="M24" s="244">
        <f t="shared" si="19"/>
        <v>0</v>
      </c>
      <c r="N24" s="242">
        <f t="shared" si="12"/>
        <v>89963</v>
      </c>
      <c r="O24" s="242">
        <f>SUM(O25:O26)</f>
        <v>0</v>
      </c>
      <c r="P24" s="242">
        <f t="shared" ref="P24:U24" si="20">SUM(P25:P26)</f>
        <v>0</v>
      </c>
      <c r="Q24" s="242">
        <f t="shared" si="20"/>
        <v>0</v>
      </c>
      <c r="R24" s="242">
        <f t="shared" si="20"/>
        <v>0</v>
      </c>
      <c r="S24" s="242">
        <f t="shared" si="20"/>
        <v>89963</v>
      </c>
      <c r="T24" s="242">
        <f t="shared" si="20"/>
        <v>0</v>
      </c>
      <c r="U24" s="242">
        <f t="shared" si="20"/>
        <v>0</v>
      </c>
      <c r="V24" s="305"/>
      <c r="W24" s="244">
        <f t="shared" ref="W24" si="21">SUM(W25:W26)</f>
        <v>0</v>
      </c>
    </row>
    <row r="25" spans="1:23" ht="69" customHeight="1">
      <c r="B25" s="261">
        <v>530</v>
      </c>
      <c r="C25" s="406" t="s">
        <v>377</v>
      </c>
      <c r="D25" s="242">
        <f t="shared" si="11"/>
        <v>60000</v>
      </c>
      <c r="E25" s="248"/>
      <c r="F25" s="248"/>
      <c r="G25" s="248"/>
      <c r="H25" s="248"/>
      <c r="I25" s="248">
        <v>60000</v>
      </c>
      <c r="J25" s="318" t="s">
        <v>378</v>
      </c>
      <c r="K25" s="277"/>
      <c r="L25" s="250"/>
      <c r="M25" s="251"/>
      <c r="N25" s="242">
        <f t="shared" si="12"/>
        <v>59995</v>
      </c>
      <c r="O25" s="248"/>
      <c r="P25" s="248"/>
      <c r="Q25" s="248"/>
      <c r="R25" s="248"/>
      <c r="S25" s="248">
        <v>59995</v>
      </c>
      <c r="T25" s="318" t="s">
        <v>378</v>
      </c>
      <c r="U25" s="277"/>
      <c r="V25" s="250"/>
      <c r="W25" s="251"/>
    </row>
    <row r="26" spans="1:23" ht="85.5" customHeight="1">
      <c r="B26" s="252">
        <v>528</v>
      </c>
      <c r="C26" s="407" t="s">
        <v>326</v>
      </c>
      <c r="D26" s="242">
        <f t="shared" si="11"/>
        <v>30000</v>
      </c>
      <c r="E26" s="248"/>
      <c r="F26" s="248"/>
      <c r="G26" s="248"/>
      <c r="H26" s="248"/>
      <c r="I26" s="248">
        <v>30000</v>
      </c>
      <c r="J26" s="408" t="s">
        <v>378</v>
      </c>
      <c r="K26" s="248"/>
      <c r="L26" s="268"/>
      <c r="M26" s="251"/>
      <c r="N26" s="242">
        <f t="shared" si="12"/>
        <v>29968</v>
      </c>
      <c r="O26" s="248"/>
      <c r="P26" s="248"/>
      <c r="Q26" s="248"/>
      <c r="R26" s="248"/>
      <c r="S26" s="248">
        <v>29968</v>
      </c>
      <c r="T26" s="408" t="s">
        <v>378</v>
      </c>
      <c r="U26" s="248"/>
      <c r="V26" s="268"/>
      <c r="W26" s="251"/>
    </row>
    <row r="27" spans="1:23" ht="46.5" customHeight="1">
      <c r="B27" s="245"/>
      <c r="C27" s="246" t="s">
        <v>213</v>
      </c>
      <c r="D27" s="242">
        <f t="shared" si="11"/>
        <v>14160792</v>
      </c>
      <c r="E27" s="242">
        <f>SUM(E28:E82)</f>
        <v>847345</v>
      </c>
      <c r="F27" s="242">
        <f t="shared" ref="F27:M27" si="22">SUM(F28:F82)</f>
        <v>210779</v>
      </c>
      <c r="G27" s="242">
        <f t="shared" si="22"/>
        <v>789626</v>
      </c>
      <c r="H27" s="242">
        <f t="shared" si="22"/>
        <v>123170</v>
      </c>
      <c r="I27" s="242">
        <f t="shared" si="22"/>
        <v>1183005</v>
      </c>
      <c r="J27" s="242">
        <f t="shared" si="22"/>
        <v>0</v>
      </c>
      <c r="K27" s="242">
        <f t="shared" si="22"/>
        <v>7254355</v>
      </c>
      <c r="L27" s="242">
        <f t="shared" si="22"/>
        <v>0</v>
      </c>
      <c r="M27" s="242">
        <f t="shared" si="22"/>
        <v>3752512</v>
      </c>
      <c r="N27" s="242">
        <f t="shared" si="12"/>
        <v>10810411</v>
      </c>
      <c r="O27" s="242">
        <f>SUM(O28:O82)</f>
        <v>266096</v>
      </c>
      <c r="P27" s="242">
        <f t="shared" ref="P27:W27" si="23">SUM(P28:P82)</f>
        <v>115778</v>
      </c>
      <c r="Q27" s="242">
        <f t="shared" si="23"/>
        <v>561645</v>
      </c>
      <c r="R27" s="242">
        <f t="shared" si="23"/>
        <v>8000</v>
      </c>
      <c r="S27" s="242">
        <f t="shared" si="23"/>
        <v>0</v>
      </c>
      <c r="T27" s="242">
        <f t="shared" si="23"/>
        <v>0</v>
      </c>
      <c r="U27" s="242">
        <f t="shared" si="23"/>
        <v>6402814</v>
      </c>
      <c r="V27" s="242">
        <f t="shared" si="23"/>
        <v>0</v>
      </c>
      <c r="W27" s="242">
        <f t="shared" si="23"/>
        <v>3456078</v>
      </c>
    </row>
    <row r="28" spans="1:23" ht="50.25" customHeight="1">
      <c r="B28" s="409">
        <v>606</v>
      </c>
      <c r="C28" s="264" t="s">
        <v>327</v>
      </c>
      <c r="D28" s="242">
        <f t="shared" si="11"/>
        <v>982250</v>
      </c>
      <c r="E28" s="265"/>
      <c r="F28" s="265"/>
      <c r="G28" s="265"/>
      <c r="H28" s="265"/>
      <c r="I28" s="265"/>
      <c r="J28" s="265"/>
      <c r="K28" s="265"/>
      <c r="L28" s="410"/>
      <c r="M28" s="267">
        <v>982250</v>
      </c>
      <c r="N28" s="242">
        <f t="shared" si="12"/>
        <v>935513</v>
      </c>
      <c r="O28" s="265"/>
      <c r="P28" s="265"/>
      <c r="Q28" s="265"/>
      <c r="R28" s="265"/>
      <c r="S28" s="265"/>
      <c r="T28" s="265"/>
      <c r="U28" s="265"/>
      <c r="V28" s="410"/>
      <c r="W28" s="267">
        <v>935513</v>
      </c>
    </row>
    <row r="29" spans="1:23" ht="22.5" customHeight="1">
      <c r="B29" s="409">
        <v>606</v>
      </c>
      <c r="C29" s="264" t="s">
        <v>328</v>
      </c>
      <c r="D29" s="242">
        <f t="shared" si="11"/>
        <v>1278451</v>
      </c>
      <c r="E29" s="265"/>
      <c r="F29" s="265"/>
      <c r="G29" s="265"/>
      <c r="H29" s="265"/>
      <c r="I29" s="265"/>
      <c r="J29" s="265"/>
      <c r="K29" s="265"/>
      <c r="L29" s="410"/>
      <c r="M29" s="267">
        <v>1278451</v>
      </c>
      <c r="N29" s="242">
        <f t="shared" si="12"/>
        <v>1084302</v>
      </c>
      <c r="O29" s="265"/>
      <c r="P29" s="265"/>
      <c r="Q29" s="265"/>
      <c r="R29" s="265"/>
      <c r="S29" s="265"/>
      <c r="T29" s="265"/>
      <c r="U29" s="265"/>
      <c r="V29" s="410"/>
      <c r="W29" s="267">
        <v>1084302</v>
      </c>
    </row>
    <row r="30" spans="1:23" ht="51.75" customHeight="1">
      <c r="A30" s="382">
        <v>99451</v>
      </c>
      <c r="B30" s="409">
        <v>619</v>
      </c>
      <c r="C30" s="264" t="s">
        <v>329</v>
      </c>
      <c r="D30" s="242">
        <f t="shared" si="11"/>
        <v>367204</v>
      </c>
      <c r="E30" s="265">
        <v>99451</v>
      </c>
      <c r="F30" s="265"/>
      <c r="G30" s="265"/>
      <c r="H30" s="265"/>
      <c r="I30" s="265"/>
      <c r="J30" s="266"/>
      <c r="K30" s="265"/>
      <c r="L30" s="410"/>
      <c r="M30" s="267">
        <v>267753</v>
      </c>
      <c r="N30" s="242">
        <f t="shared" si="12"/>
        <v>366203</v>
      </c>
      <c r="O30" s="265">
        <v>98450</v>
      </c>
      <c r="P30" s="265"/>
      <c r="Q30" s="265"/>
      <c r="R30" s="265"/>
      <c r="S30" s="265"/>
      <c r="T30" s="266"/>
      <c r="U30" s="265"/>
      <c r="V30" s="410"/>
      <c r="W30" s="267">
        <v>267753</v>
      </c>
    </row>
    <row r="31" spans="1:23" ht="24">
      <c r="B31" s="252">
        <v>619</v>
      </c>
      <c r="C31" s="258" t="s">
        <v>313</v>
      </c>
      <c r="D31" s="242">
        <f t="shared" si="11"/>
        <v>20000</v>
      </c>
      <c r="E31" s="248"/>
      <c r="F31" s="248"/>
      <c r="G31" s="248">
        <v>20000</v>
      </c>
      <c r="H31" s="248"/>
      <c r="I31" s="248"/>
      <c r="J31" s="249"/>
      <c r="K31" s="248"/>
      <c r="L31" s="268"/>
      <c r="M31" s="251"/>
      <c r="N31" s="242">
        <f t="shared" si="12"/>
        <v>0</v>
      </c>
      <c r="O31" s="248"/>
      <c r="P31" s="248"/>
      <c r="Q31" s="248"/>
      <c r="R31" s="248"/>
      <c r="S31" s="248"/>
      <c r="T31" s="249"/>
      <c r="U31" s="248"/>
      <c r="V31" s="268"/>
      <c r="W31" s="251"/>
    </row>
    <row r="32" spans="1:23" s="269" customFormat="1" ht="18.75" customHeight="1">
      <c r="A32" s="411"/>
      <c r="B32" s="252">
        <v>606</v>
      </c>
      <c r="C32" s="268" t="s">
        <v>314</v>
      </c>
      <c r="D32" s="242">
        <f t="shared" si="11"/>
        <v>28000</v>
      </c>
      <c r="E32" s="248"/>
      <c r="F32" s="248"/>
      <c r="G32" s="248">
        <v>28000</v>
      </c>
      <c r="H32" s="248"/>
      <c r="I32" s="248"/>
      <c r="J32" s="249"/>
      <c r="K32" s="248"/>
      <c r="L32" s="268"/>
      <c r="M32" s="251"/>
      <c r="N32" s="242">
        <f t="shared" si="12"/>
        <v>0</v>
      </c>
      <c r="O32" s="248"/>
      <c r="P32" s="248"/>
      <c r="Q32" s="248"/>
      <c r="R32" s="248"/>
      <c r="S32" s="248"/>
      <c r="T32" s="249"/>
      <c r="U32" s="248"/>
      <c r="V32" s="268"/>
      <c r="W32" s="251"/>
    </row>
    <row r="33" spans="1:23" ht="24">
      <c r="B33" s="245">
        <v>606</v>
      </c>
      <c r="C33" s="259" t="s">
        <v>297</v>
      </c>
      <c r="D33" s="242">
        <f t="shared" si="11"/>
        <v>404015</v>
      </c>
      <c r="E33" s="248"/>
      <c r="F33" s="248"/>
      <c r="G33" s="248">
        <v>404015</v>
      </c>
      <c r="H33" s="248"/>
      <c r="I33" s="248"/>
      <c r="J33" s="249"/>
      <c r="K33" s="248"/>
      <c r="L33" s="268"/>
      <c r="M33" s="251"/>
      <c r="N33" s="242">
        <f t="shared" si="12"/>
        <v>404015</v>
      </c>
      <c r="O33" s="248"/>
      <c r="P33" s="248"/>
      <c r="Q33" s="248">
        <v>404015</v>
      </c>
      <c r="R33" s="248"/>
      <c r="S33" s="248"/>
      <c r="T33" s="249"/>
      <c r="U33" s="248"/>
      <c r="V33" s="268"/>
      <c r="W33" s="251"/>
    </row>
    <row r="34" spans="1:23" ht="35.25" customHeight="1">
      <c r="B34" s="245">
        <v>606</v>
      </c>
      <c r="C34" s="259" t="s">
        <v>298</v>
      </c>
      <c r="D34" s="242">
        <f t="shared" si="11"/>
        <v>17920</v>
      </c>
      <c r="E34" s="248"/>
      <c r="F34" s="248"/>
      <c r="G34" s="248">
        <v>17920</v>
      </c>
      <c r="H34" s="248"/>
      <c r="I34" s="248"/>
      <c r="J34" s="249"/>
      <c r="K34" s="248"/>
      <c r="L34" s="268"/>
      <c r="M34" s="251"/>
      <c r="N34" s="242">
        <f t="shared" si="12"/>
        <v>0</v>
      </c>
      <c r="O34" s="248"/>
      <c r="P34" s="248"/>
      <c r="Q34" s="248"/>
      <c r="R34" s="248"/>
      <c r="S34" s="248"/>
      <c r="T34" s="249"/>
      <c r="U34" s="248"/>
      <c r="V34" s="268"/>
      <c r="W34" s="251"/>
    </row>
    <row r="35" spans="1:23" s="269" customFormat="1" ht="24" hidden="1" customHeight="1">
      <c r="A35" s="411">
        <v>200</v>
      </c>
      <c r="B35" s="252">
        <v>606</v>
      </c>
      <c r="C35" s="268" t="s">
        <v>330</v>
      </c>
      <c r="D35" s="242">
        <f t="shared" si="11"/>
        <v>0</v>
      </c>
      <c r="E35" s="248"/>
      <c r="F35" s="248"/>
      <c r="G35" s="248"/>
      <c r="H35" s="248"/>
      <c r="I35" s="248"/>
      <c r="J35" s="249"/>
      <c r="K35" s="248"/>
      <c r="L35" s="268"/>
      <c r="M35" s="251"/>
      <c r="N35" s="242">
        <f t="shared" si="12"/>
        <v>0</v>
      </c>
      <c r="O35" s="248"/>
      <c r="P35" s="248"/>
      <c r="Q35" s="248"/>
      <c r="R35" s="248"/>
      <c r="S35" s="248"/>
      <c r="T35" s="249"/>
      <c r="U35" s="248"/>
      <c r="V35" s="268"/>
      <c r="W35" s="251"/>
    </row>
    <row r="36" spans="1:23" s="269" customFormat="1" ht="24" hidden="1" customHeight="1">
      <c r="A36" s="411">
        <v>200</v>
      </c>
      <c r="B36" s="252">
        <v>606</v>
      </c>
      <c r="C36" s="268" t="s">
        <v>331</v>
      </c>
      <c r="D36" s="242">
        <f t="shared" si="11"/>
        <v>0</v>
      </c>
      <c r="E36" s="248"/>
      <c r="F36" s="248"/>
      <c r="G36" s="248"/>
      <c r="H36" s="248"/>
      <c r="I36" s="248"/>
      <c r="J36" s="249"/>
      <c r="K36" s="248"/>
      <c r="L36" s="268"/>
      <c r="M36" s="251"/>
      <c r="N36" s="242">
        <f t="shared" si="12"/>
        <v>0</v>
      </c>
      <c r="O36" s="248"/>
      <c r="P36" s="248"/>
      <c r="Q36" s="248"/>
      <c r="R36" s="248"/>
      <c r="S36" s="248"/>
      <c r="T36" s="249"/>
      <c r="U36" s="248"/>
      <c r="V36" s="268"/>
      <c r="W36" s="251"/>
    </row>
    <row r="37" spans="1:23" s="269" customFormat="1" ht="24" hidden="1" customHeight="1">
      <c r="A37" s="411">
        <v>200</v>
      </c>
      <c r="B37" s="252">
        <v>606</v>
      </c>
      <c r="C37" s="268" t="s">
        <v>332</v>
      </c>
      <c r="D37" s="242">
        <f t="shared" si="11"/>
        <v>0</v>
      </c>
      <c r="E37" s="248"/>
      <c r="F37" s="248"/>
      <c r="G37" s="248"/>
      <c r="H37" s="248"/>
      <c r="I37" s="248"/>
      <c r="J37" s="249"/>
      <c r="K37" s="248"/>
      <c r="L37" s="268"/>
      <c r="M37" s="251"/>
      <c r="N37" s="242">
        <f t="shared" si="12"/>
        <v>0</v>
      </c>
      <c r="O37" s="248"/>
      <c r="P37" s="248"/>
      <c r="Q37" s="248"/>
      <c r="R37" s="248"/>
      <c r="S37" s="248"/>
      <c r="T37" s="249"/>
      <c r="U37" s="248"/>
      <c r="V37" s="268"/>
      <c r="W37" s="251"/>
    </row>
    <row r="38" spans="1:23" s="269" customFormat="1" ht="31.5" customHeight="1">
      <c r="A38" s="412"/>
      <c r="B38" s="261">
        <v>606</v>
      </c>
      <c r="C38" s="271" t="s">
        <v>315</v>
      </c>
      <c r="D38" s="242">
        <f t="shared" si="11"/>
        <v>40000</v>
      </c>
      <c r="E38" s="248"/>
      <c r="F38" s="248"/>
      <c r="G38" s="248"/>
      <c r="H38" s="248">
        <v>40000</v>
      </c>
      <c r="I38" s="248"/>
      <c r="J38" s="272"/>
      <c r="K38" s="248"/>
      <c r="L38" s="268"/>
      <c r="M38" s="251"/>
      <c r="N38" s="242">
        <f t="shared" si="12"/>
        <v>0</v>
      </c>
      <c r="O38" s="248"/>
      <c r="P38" s="248"/>
      <c r="Q38" s="248"/>
      <c r="R38" s="248"/>
      <c r="S38" s="248"/>
      <c r="T38" s="272"/>
      <c r="U38" s="248"/>
      <c r="V38" s="268"/>
      <c r="W38" s="251"/>
    </row>
    <row r="39" spans="1:23" ht="48" customHeight="1">
      <c r="B39" s="405">
        <v>604</v>
      </c>
      <c r="C39" s="413" t="s">
        <v>379</v>
      </c>
      <c r="D39" s="242">
        <f t="shared" si="11"/>
        <v>0</v>
      </c>
      <c r="E39" s="253"/>
      <c r="F39" s="253"/>
      <c r="G39" s="253"/>
      <c r="H39" s="253"/>
      <c r="I39" s="253"/>
      <c r="J39" s="254"/>
      <c r="K39" s="253"/>
      <c r="L39" s="257"/>
      <c r="M39" s="255"/>
      <c r="N39" s="242">
        <f t="shared" si="12"/>
        <v>0</v>
      </c>
      <c r="O39" s="253"/>
      <c r="P39" s="253"/>
      <c r="Q39" s="253"/>
      <c r="R39" s="253"/>
      <c r="S39" s="253"/>
      <c r="T39" s="254"/>
      <c r="U39" s="253"/>
      <c r="V39" s="257"/>
      <c r="W39" s="255"/>
    </row>
    <row r="40" spans="1:23" ht="48" customHeight="1">
      <c r="B40" s="405">
        <v>604</v>
      </c>
      <c r="C40" s="414" t="s">
        <v>380</v>
      </c>
      <c r="D40" s="242">
        <f t="shared" si="11"/>
        <v>84699</v>
      </c>
      <c r="E40" s="253"/>
      <c r="F40" s="253"/>
      <c r="G40" s="253"/>
      <c r="H40" s="253"/>
      <c r="I40" s="253"/>
      <c r="J40" s="254"/>
      <c r="K40" s="253"/>
      <c r="L40" s="257"/>
      <c r="M40" s="255">
        <v>84699</v>
      </c>
      <c r="N40" s="242">
        <f t="shared" si="12"/>
        <v>81886</v>
      </c>
      <c r="O40" s="253"/>
      <c r="P40" s="253"/>
      <c r="Q40" s="253"/>
      <c r="R40" s="253"/>
      <c r="S40" s="253"/>
      <c r="T40" s="254"/>
      <c r="U40" s="253"/>
      <c r="V40" s="257"/>
      <c r="W40" s="255">
        <v>81886</v>
      </c>
    </row>
    <row r="41" spans="1:23" ht="48" customHeight="1">
      <c r="B41" s="405">
        <v>604</v>
      </c>
      <c r="C41" s="414" t="s">
        <v>381</v>
      </c>
      <c r="D41" s="242">
        <f t="shared" si="11"/>
        <v>39138</v>
      </c>
      <c r="E41" s="253"/>
      <c r="F41" s="253"/>
      <c r="G41" s="253"/>
      <c r="H41" s="253"/>
      <c r="I41" s="253"/>
      <c r="J41" s="254"/>
      <c r="K41" s="253"/>
      <c r="L41" s="257"/>
      <c r="M41" s="255">
        <v>39138</v>
      </c>
      <c r="N41" s="242">
        <f t="shared" si="12"/>
        <v>36325</v>
      </c>
      <c r="O41" s="253"/>
      <c r="P41" s="253"/>
      <c r="Q41" s="253"/>
      <c r="R41" s="253"/>
      <c r="S41" s="253"/>
      <c r="T41" s="254"/>
      <c r="U41" s="253"/>
      <c r="V41" s="257"/>
      <c r="W41" s="255">
        <v>36325</v>
      </c>
    </row>
    <row r="42" spans="1:23" ht="48" customHeight="1">
      <c r="B42" s="405">
        <v>604</v>
      </c>
      <c r="C42" s="414" t="s">
        <v>382</v>
      </c>
      <c r="D42" s="242">
        <f t="shared" si="11"/>
        <v>34691</v>
      </c>
      <c r="E42" s="253"/>
      <c r="F42" s="253"/>
      <c r="G42" s="253"/>
      <c r="H42" s="253"/>
      <c r="I42" s="253"/>
      <c r="J42" s="254"/>
      <c r="K42" s="253"/>
      <c r="L42" s="257"/>
      <c r="M42" s="255">
        <v>34691</v>
      </c>
      <c r="N42" s="242">
        <f t="shared" si="12"/>
        <v>32035</v>
      </c>
      <c r="O42" s="253"/>
      <c r="P42" s="253"/>
      <c r="Q42" s="253"/>
      <c r="R42" s="253"/>
      <c r="S42" s="253"/>
      <c r="T42" s="254"/>
      <c r="U42" s="253"/>
      <c r="V42" s="257"/>
      <c r="W42" s="255">
        <v>32035</v>
      </c>
    </row>
    <row r="43" spans="1:23" ht="48" customHeight="1">
      <c r="B43" s="405">
        <v>604</v>
      </c>
      <c r="C43" s="414" t="s">
        <v>383</v>
      </c>
      <c r="D43" s="242">
        <f t="shared" si="11"/>
        <v>24168</v>
      </c>
      <c r="E43" s="253"/>
      <c r="F43" s="253"/>
      <c r="G43" s="253"/>
      <c r="H43" s="253"/>
      <c r="I43" s="253"/>
      <c r="J43" s="254"/>
      <c r="K43" s="253"/>
      <c r="L43" s="257"/>
      <c r="M43" s="255">
        <v>24168</v>
      </c>
      <c r="N43" s="242">
        <f t="shared" si="12"/>
        <v>21495</v>
      </c>
      <c r="O43" s="253"/>
      <c r="P43" s="253"/>
      <c r="Q43" s="253"/>
      <c r="R43" s="253"/>
      <c r="S43" s="253"/>
      <c r="T43" s="254"/>
      <c r="U43" s="253"/>
      <c r="V43" s="257"/>
      <c r="W43" s="255">
        <v>21495</v>
      </c>
    </row>
    <row r="44" spans="1:23" ht="48" customHeight="1">
      <c r="B44" s="405">
        <v>604</v>
      </c>
      <c r="C44" s="414" t="s">
        <v>384</v>
      </c>
      <c r="D44" s="242">
        <f t="shared" si="11"/>
        <v>85765</v>
      </c>
      <c r="E44" s="253"/>
      <c r="F44" s="253"/>
      <c r="G44" s="253"/>
      <c r="H44" s="253"/>
      <c r="I44" s="253"/>
      <c r="J44" s="254"/>
      <c r="K44" s="253"/>
      <c r="L44" s="257"/>
      <c r="M44" s="255">
        <v>85765</v>
      </c>
      <c r="N44" s="242">
        <f t="shared" si="12"/>
        <v>82327</v>
      </c>
      <c r="O44" s="253"/>
      <c r="P44" s="253"/>
      <c r="Q44" s="253"/>
      <c r="R44" s="253"/>
      <c r="S44" s="253"/>
      <c r="T44" s="254"/>
      <c r="U44" s="253"/>
      <c r="V44" s="257"/>
      <c r="W44" s="255">
        <v>82327</v>
      </c>
    </row>
    <row r="45" spans="1:23" ht="48" customHeight="1">
      <c r="B45" s="405">
        <v>604</v>
      </c>
      <c r="C45" s="414" t="s">
        <v>385</v>
      </c>
      <c r="D45" s="242">
        <f t="shared" si="11"/>
        <v>95257</v>
      </c>
      <c r="E45" s="253"/>
      <c r="F45" s="253"/>
      <c r="G45" s="253"/>
      <c r="H45" s="253"/>
      <c r="I45" s="253"/>
      <c r="J45" s="254"/>
      <c r="K45" s="253"/>
      <c r="L45" s="257"/>
      <c r="M45" s="255">
        <v>95257</v>
      </c>
      <c r="N45" s="242">
        <f t="shared" si="12"/>
        <v>91293</v>
      </c>
      <c r="O45" s="253"/>
      <c r="P45" s="253"/>
      <c r="Q45" s="253"/>
      <c r="R45" s="253"/>
      <c r="S45" s="253"/>
      <c r="T45" s="254"/>
      <c r="U45" s="253"/>
      <c r="V45" s="257"/>
      <c r="W45" s="255">
        <v>91293</v>
      </c>
    </row>
    <row r="46" spans="1:23" ht="48" customHeight="1">
      <c r="B46" s="405">
        <v>604</v>
      </c>
      <c r="C46" s="414" t="s">
        <v>386</v>
      </c>
      <c r="D46" s="242">
        <f t="shared" si="11"/>
        <v>98628</v>
      </c>
      <c r="E46" s="253"/>
      <c r="F46" s="253"/>
      <c r="G46" s="253"/>
      <c r="H46" s="253"/>
      <c r="I46" s="253"/>
      <c r="J46" s="254"/>
      <c r="K46" s="253"/>
      <c r="L46" s="257"/>
      <c r="M46" s="255">
        <v>98628</v>
      </c>
      <c r="N46" s="242">
        <f t="shared" si="12"/>
        <v>95191</v>
      </c>
      <c r="O46" s="253"/>
      <c r="P46" s="253"/>
      <c r="Q46" s="253"/>
      <c r="R46" s="253"/>
      <c r="S46" s="253"/>
      <c r="T46" s="254"/>
      <c r="U46" s="253"/>
      <c r="V46" s="257"/>
      <c r="W46" s="255">
        <v>95191</v>
      </c>
    </row>
    <row r="47" spans="1:23" ht="48" customHeight="1">
      <c r="B47" s="405">
        <v>604</v>
      </c>
      <c r="C47" s="414" t="s">
        <v>387</v>
      </c>
      <c r="D47" s="242">
        <f t="shared" si="11"/>
        <v>50699</v>
      </c>
      <c r="E47" s="253"/>
      <c r="F47" s="253"/>
      <c r="G47" s="253"/>
      <c r="H47" s="253"/>
      <c r="I47" s="253"/>
      <c r="J47" s="254"/>
      <c r="K47" s="253"/>
      <c r="L47" s="257"/>
      <c r="M47" s="255">
        <v>50699</v>
      </c>
      <c r="N47" s="242">
        <f t="shared" si="12"/>
        <v>47395</v>
      </c>
      <c r="O47" s="253"/>
      <c r="P47" s="253"/>
      <c r="Q47" s="253"/>
      <c r="R47" s="253"/>
      <c r="S47" s="253"/>
      <c r="T47" s="254"/>
      <c r="U47" s="253"/>
      <c r="V47" s="257"/>
      <c r="W47" s="255">
        <v>47395</v>
      </c>
    </row>
    <row r="48" spans="1:23" ht="48" customHeight="1">
      <c r="B48" s="405">
        <v>604</v>
      </c>
      <c r="C48" s="414" t="s">
        <v>388</v>
      </c>
      <c r="D48" s="242">
        <f t="shared" si="11"/>
        <v>48710</v>
      </c>
      <c r="E48" s="253"/>
      <c r="F48" s="253"/>
      <c r="G48" s="253"/>
      <c r="H48" s="253"/>
      <c r="I48" s="253"/>
      <c r="J48" s="254"/>
      <c r="K48" s="253"/>
      <c r="L48" s="257"/>
      <c r="M48" s="255">
        <v>48710</v>
      </c>
      <c r="N48" s="242">
        <f t="shared" si="12"/>
        <v>45916</v>
      </c>
      <c r="O48" s="253"/>
      <c r="P48" s="253"/>
      <c r="Q48" s="253"/>
      <c r="R48" s="253"/>
      <c r="S48" s="253"/>
      <c r="T48" s="254"/>
      <c r="U48" s="253"/>
      <c r="V48" s="257"/>
      <c r="W48" s="255">
        <v>45916</v>
      </c>
    </row>
    <row r="49" spans="1:23" ht="48" customHeight="1">
      <c r="B49" s="405">
        <v>604</v>
      </c>
      <c r="C49" s="414" t="s">
        <v>389</v>
      </c>
      <c r="D49" s="242">
        <f t="shared" si="11"/>
        <v>84208</v>
      </c>
      <c r="E49" s="253"/>
      <c r="F49" s="253"/>
      <c r="G49" s="253"/>
      <c r="H49" s="253"/>
      <c r="I49" s="253"/>
      <c r="J49" s="254"/>
      <c r="K49" s="253"/>
      <c r="L49" s="257"/>
      <c r="M49" s="255">
        <v>84208</v>
      </c>
      <c r="N49" s="242">
        <f t="shared" si="12"/>
        <v>80793</v>
      </c>
      <c r="O49" s="253"/>
      <c r="P49" s="253"/>
      <c r="Q49" s="253"/>
      <c r="R49" s="253"/>
      <c r="S49" s="253"/>
      <c r="T49" s="254"/>
      <c r="U49" s="253"/>
      <c r="V49" s="257"/>
      <c r="W49" s="255">
        <v>80793</v>
      </c>
    </row>
    <row r="50" spans="1:23" ht="48" customHeight="1">
      <c r="B50" s="405">
        <v>604</v>
      </c>
      <c r="C50" s="414" t="s">
        <v>390</v>
      </c>
      <c r="D50" s="242">
        <f t="shared" si="11"/>
        <v>24510</v>
      </c>
      <c r="E50" s="253"/>
      <c r="F50" s="253"/>
      <c r="G50" s="253"/>
      <c r="H50" s="253"/>
      <c r="I50" s="253"/>
      <c r="J50" s="254"/>
      <c r="K50" s="253"/>
      <c r="L50" s="257"/>
      <c r="M50" s="255">
        <v>24510</v>
      </c>
      <c r="N50" s="242">
        <f t="shared" si="12"/>
        <v>21742</v>
      </c>
      <c r="O50" s="253"/>
      <c r="P50" s="253"/>
      <c r="Q50" s="253"/>
      <c r="R50" s="253"/>
      <c r="S50" s="253"/>
      <c r="T50" s="254"/>
      <c r="U50" s="253"/>
      <c r="V50" s="257"/>
      <c r="W50" s="255">
        <v>21742</v>
      </c>
    </row>
    <row r="51" spans="1:23" ht="48" customHeight="1">
      <c r="B51" s="405">
        <v>604</v>
      </c>
      <c r="C51" s="414" t="s">
        <v>391</v>
      </c>
      <c r="D51" s="242">
        <f t="shared" si="11"/>
        <v>230952</v>
      </c>
      <c r="E51" s="253"/>
      <c r="F51" s="253"/>
      <c r="G51" s="253"/>
      <c r="H51" s="253"/>
      <c r="I51" s="253"/>
      <c r="J51" s="254"/>
      <c r="K51" s="253"/>
      <c r="L51" s="257"/>
      <c r="M51" s="255">
        <v>230952</v>
      </c>
      <c r="N51" s="242">
        <f t="shared" si="12"/>
        <v>226809</v>
      </c>
      <c r="O51" s="253"/>
      <c r="P51" s="253"/>
      <c r="Q51" s="253"/>
      <c r="R51" s="253"/>
      <c r="S51" s="253"/>
      <c r="T51" s="254"/>
      <c r="U51" s="253"/>
      <c r="V51" s="257"/>
      <c r="W51" s="255">
        <v>226809</v>
      </c>
    </row>
    <row r="52" spans="1:23" ht="48" customHeight="1">
      <c r="B52" s="405">
        <v>604</v>
      </c>
      <c r="C52" s="414" t="s">
        <v>392</v>
      </c>
      <c r="D52" s="242">
        <f t="shared" si="11"/>
        <v>109760</v>
      </c>
      <c r="E52" s="253"/>
      <c r="F52" s="253"/>
      <c r="G52" s="253"/>
      <c r="H52" s="253"/>
      <c r="I52" s="253"/>
      <c r="J52" s="254"/>
      <c r="K52" s="253"/>
      <c r="L52" s="257"/>
      <c r="M52" s="255">
        <v>109760</v>
      </c>
      <c r="N52" s="242">
        <f t="shared" si="12"/>
        <v>104440</v>
      </c>
      <c r="O52" s="253"/>
      <c r="P52" s="253"/>
      <c r="Q52" s="253"/>
      <c r="R52" s="253"/>
      <c r="S52" s="253"/>
      <c r="T52" s="254"/>
      <c r="U52" s="253"/>
      <c r="V52" s="257"/>
      <c r="W52" s="255">
        <v>104440</v>
      </c>
    </row>
    <row r="53" spans="1:23" ht="48" customHeight="1">
      <c r="B53" s="405">
        <v>604</v>
      </c>
      <c r="C53" s="414" t="s">
        <v>393</v>
      </c>
      <c r="D53" s="242">
        <f t="shared" si="11"/>
        <v>34315</v>
      </c>
      <c r="E53" s="253"/>
      <c r="F53" s="253"/>
      <c r="G53" s="253"/>
      <c r="H53" s="253"/>
      <c r="I53" s="253"/>
      <c r="J53" s="254"/>
      <c r="K53" s="253"/>
      <c r="L53" s="257"/>
      <c r="M53" s="255">
        <v>34315</v>
      </c>
      <c r="N53" s="242">
        <f t="shared" si="12"/>
        <v>31659</v>
      </c>
      <c r="O53" s="253"/>
      <c r="P53" s="253"/>
      <c r="Q53" s="253"/>
      <c r="R53" s="253"/>
      <c r="S53" s="253"/>
      <c r="T53" s="254"/>
      <c r="U53" s="253"/>
      <c r="V53" s="257"/>
      <c r="W53" s="255">
        <v>31659</v>
      </c>
    </row>
    <row r="54" spans="1:23" ht="48" customHeight="1">
      <c r="B54" s="405">
        <v>604</v>
      </c>
      <c r="C54" s="414" t="s">
        <v>394</v>
      </c>
      <c r="D54" s="242">
        <f t="shared" si="11"/>
        <v>51583</v>
      </c>
      <c r="E54" s="253"/>
      <c r="F54" s="253"/>
      <c r="G54" s="253"/>
      <c r="H54" s="253"/>
      <c r="I54" s="253"/>
      <c r="J54" s="254"/>
      <c r="K54" s="253"/>
      <c r="L54" s="257"/>
      <c r="M54" s="255">
        <v>51583</v>
      </c>
      <c r="N54" s="242">
        <f t="shared" si="12"/>
        <v>48720</v>
      </c>
      <c r="O54" s="253"/>
      <c r="P54" s="253"/>
      <c r="Q54" s="253"/>
      <c r="R54" s="253"/>
      <c r="S54" s="253"/>
      <c r="T54" s="254"/>
      <c r="U54" s="253"/>
      <c r="V54" s="257"/>
      <c r="W54" s="255">
        <v>48720</v>
      </c>
    </row>
    <row r="55" spans="1:23" ht="48" customHeight="1">
      <c r="B55" s="405">
        <v>604</v>
      </c>
      <c r="C55" s="414" t="s">
        <v>395</v>
      </c>
      <c r="D55" s="242">
        <f t="shared" si="11"/>
        <v>33188</v>
      </c>
      <c r="E55" s="253"/>
      <c r="F55" s="253"/>
      <c r="G55" s="253"/>
      <c r="H55" s="253"/>
      <c r="I55" s="253"/>
      <c r="J55" s="254"/>
      <c r="K55" s="253"/>
      <c r="L55" s="257"/>
      <c r="M55" s="255">
        <v>33188</v>
      </c>
      <c r="N55" s="242">
        <f t="shared" si="12"/>
        <v>30529</v>
      </c>
      <c r="O55" s="253"/>
      <c r="P55" s="253"/>
      <c r="Q55" s="253"/>
      <c r="R55" s="253"/>
      <c r="S55" s="253"/>
      <c r="T55" s="254"/>
      <c r="U55" s="253"/>
      <c r="V55" s="257"/>
      <c r="W55" s="255">
        <v>30529</v>
      </c>
    </row>
    <row r="56" spans="1:23" ht="48" customHeight="1">
      <c r="B56" s="405">
        <v>604</v>
      </c>
      <c r="C56" s="414" t="s">
        <v>396</v>
      </c>
      <c r="D56" s="242">
        <f t="shared" si="11"/>
        <v>67544</v>
      </c>
      <c r="E56" s="253"/>
      <c r="F56" s="253"/>
      <c r="G56" s="253"/>
      <c r="H56" s="253"/>
      <c r="I56" s="253"/>
      <c r="J56" s="254"/>
      <c r="K56" s="253"/>
      <c r="L56" s="257"/>
      <c r="M56" s="255">
        <v>67544</v>
      </c>
      <c r="N56" s="242">
        <f t="shared" si="12"/>
        <v>65619</v>
      </c>
      <c r="O56" s="253"/>
      <c r="P56" s="253"/>
      <c r="Q56" s="253"/>
      <c r="R56" s="253"/>
      <c r="S56" s="253"/>
      <c r="T56" s="254"/>
      <c r="U56" s="253"/>
      <c r="V56" s="257"/>
      <c r="W56" s="255">
        <v>65619</v>
      </c>
    </row>
    <row r="57" spans="1:23" ht="48" customHeight="1">
      <c r="B57" s="405">
        <v>604</v>
      </c>
      <c r="C57" s="414" t="s">
        <v>397</v>
      </c>
      <c r="D57" s="242">
        <f t="shared" si="11"/>
        <v>26243</v>
      </c>
      <c r="E57" s="253"/>
      <c r="F57" s="253"/>
      <c r="G57" s="253"/>
      <c r="H57" s="253"/>
      <c r="I57" s="253"/>
      <c r="J57" s="254"/>
      <c r="K57" s="253"/>
      <c r="L57" s="257"/>
      <c r="M57" s="255">
        <v>26243</v>
      </c>
      <c r="N57" s="242">
        <f t="shared" si="12"/>
        <v>24336</v>
      </c>
      <c r="O57" s="253"/>
      <c r="P57" s="253"/>
      <c r="Q57" s="253"/>
      <c r="R57" s="253"/>
      <c r="S57" s="253"/>
      <c r="T57" s="254"/>
      <c r="U57" s="253"/>
      <c r="V57" s="257"/>
      <c r="W57" s="255">
        <v>24336</v>
      </c>
    </row>
    <row r="58" spans="1:23" ht="36.75" customHeight="1">
      <c r="A58" s="382">
        <v>720</v>
      </c>
      <c r="B58" s="252">
        <v>603</v>
      </c>
      <c r="C58" s="273" t="s">
        <v>333</v>
      </c>
      <c r="D58" s="242">
        <f t="shared" si="11"/>
        <v>720</v>
      </c>
      <c r="E58" s="248">
        <v>720</v>
      </c>
      <c r="F58" s="248"/>
      <c r="G58" s="248"/>
      <c r="H58" s="248"/>
      <c r="I58" s="248"/>
      <c r="J58" s="249"/>
      <c r="K58" s="248"/>
      <c r="L58" s="268"/>
      <c r="M58" s="251"/>
      <c r="N58" s="242">
        <f t="shared" si="12"/>
        <v>0</v>
      </c>
      <c r="O58" s="248"/>
      <c r="P58" s="248"/>
      <c r="Q58" s="248"/>
      <c r="R58" s="248"/>
      <c r="S58" s="248"/>
      <c r="T58" s="249"/>
      <c r="U58" s="248"/>
      <c r="V58" s="268"/>
      <c r="W58" s="251"/>
    </row>
    <row r="59" spans="1:23" ht="39.75" customHeight="1">
      <c r="A59" s="382">
        <v>1200</v>
      </c>
      <c r="B59" s="252">
        <v>603</v>
      </c>
      <c r="C59" s="273" t="s">
        <v>334</v>
      </c>
      <c r="D59" s="242">
        <f t="shared" si="11"/>
        <v>1200</v>
      </c>
      <c r="E59" s="248">
        <v>1200</v>
      </c>
      <c r="F59" s="248"/>
      <c r="G59" s="248"/>
      <c r="H59" s="248"/>
      <c r="I59" s="248"/>
      <c r="J59" s="249"/>
      <c r="K59" s="248"/>
      <c r="L59" s="268"/>
      <c r="M59" s="251"/>
      <c r="N59" s="242">
        <f t="shared" si="12"/>
        <v>0</v>
      </c>
      <c r="O59" s="248"/>
      <c r="P59" s="248"/>
      <c r="Q59" s="248"/>
      <c r="R59" s="248"/>
      <c r="S59" s="248"/>
      <c r="T59" s="249"/>
      <c r="U59" s="248"/>
      <c r="V59" s="268"/>
      <c r="W59" s="251"/>
    </row>
    <row r="60" spans="1:23" ht="30.75" hidden="1" customHeight="1">
      <c r="A60" s="382">
        <v>960</v>
      </c>
      <c r="B60" s="252">
        <v>603</v>
      </c>
      <c r="C60" s="273" t="s">
        <v>335</v>
      </c>
      <c r="D60" s="242">
        <f t="shared" si="11"/>
        <v>0</v>
      </c>
      <c r="E60" s="248"/>
      <c r="F60" s="248"/>
      <c r="G60" s="248"/>
      <c r="H60" s="248"/>
      <c r="I60" s="248"/>
      <c r="J60" s="249"/>
      <c r="K60" s="248"/>
      <c r="L60" s="268"/>
      <c r="M60" s="251"/>
      <c r="N60" s="242">
        <f t="shared" si="12"/>
        <v>0</v>
      </c>
      <c r="O60" s="248"/>
      <c r="P60" s="248"/>
      <c r="Q60" s="248"/>
      <c r="R60" s="248"/>
      <c r="S60" s="248"/>
      <c r="T60" s="249"/>
      <c r="U60" s="248"/>
      <c r="V60" s="268"/>
      <c r="W60" s="251"/>
    </row>
    <row r="61" spans="1:23" ht="25.5" hidden="1" customHeight="1">
      <c r="A61" s="382">
        <v>960</v>
      </c>
      <c r="B61" s="252">
        <v>603</v>
      </c>
      <c r="C61" s="273" t="s">
        <v>336</v>
      </c>
      <c r="D61" s="242">
        <f t="shared" si="11"/>
        <v>0</v>
      </c>
      <c r="E61" s="248"/>
      <c r="F61" s="248"/>
      <c r="G61" s="248"/>
      <c r="H61" s="248"/>
      <c r="I61" s="248"/>
      <c r="J61" s="249"/>
      <c r="K61" s="248"/>
      <c r="L61" s="268"/>
      <c r="M61" s="251"/>
      <c r="N61" s="242">
        <f t="shared" si="12"/>
        <v>0</v>
      </c>
      <c r="O61" s="248"/>
      <c r="P61" s="248"/>
      <c r="Q61" s="248"/>
      <c r="R61" s="248"/>
      <c r="S61" s="248"/>
      <c r="T61" s="249"/>
      <c r="U61" s="248"/>
      <c r="V61" s="268"/>
      <c r="W61" s="251"/>
    </row>
    <row r="62" spans="1:23" ht="53.25" customHeight="1">
      <c r="A62" s="382">
        <v>1080</v>
      </c>
      <c r="B62" s="252">
        <v>603</v>
      </c>
      <c r="C62" s="273" t="s">
        <v>398</v>
      </c>
      <c r="D62" s="242">
        <f t="shared" si="11"/>
        <v>1080</v>
      </c>
      <c r="E62" s="248">
        <v>1080</v>
      </c>
      <c r="F62" s="248"/>
      <c r="G62" s="248"/>
      <c r="H62" s="248"/>
      <c r="I62" s="248"/>
      <c r="J62" s="249"/>
      <c r="K62" s="248"/>
      <c r="L62" s="268"/>
      <c r="M62" s="251"/>
      <c r="N62" s="242">
        <f t="shared" si="12"/>
        <v>0</v>
      </c>
      <c r="O62" s="248"/>
      <c r="P62" s="248"/>
      <c r="Q62" s="248"/>
      <c r="R62" s="248"/>
      <c r="S62" s="248"/>
      <c r="T62" s="249"/>
      <c r="U62" s="248"/>
      <c r="V62" s="268"/>
      <c r="W62" s="251"/>
    </row>
    <row r="63" spans="1:23" ht="42.75" hidden="1" customHeight="1">
      <c r="A63" s="382">
        <v>400</v>
      </c>
      <c r="B63" s="252">
        <v>603</v>
      </c>
      <c r="C63" s="273" t="s">
        <v>337</v>
      </c>
      <c r="D63" s="242">
        <f t="shared" si="11"/>
        <v>0</v>
      </c>
      <c r="E63" s="248"/>
      <c r="F63" s="248"/>
      <c r="G63" s="248"/>
      <c r="H63" s="248"/>
      <c r="I63" s="248"/>
      <c r="J63" s="249"/>
      <c r="K63" s="248"/>
      <c r="L63" s="268"/>
      <c r="M63" s="251"/>
      <c r="N63" s="242">
        <f t="shared" si="12"/>
        <v>0</v>
      </c>
      <c r="O63" s="248"/>
      <c r="P63" s="248"/>
      <c r="Q63" s="248"/>
      <c r="R63" s="248"/>
      <c r="S63" s="248"/>
      <c r="T63" s="249"/>
      <c r="U63" s="248"/>
      <c r="V63" s="268"/>
      <c r="W63" s="251"/>
    </row>
    <row r="64" spans="1:23" ht="40.5" customHeight="1">
      <c r="A64" s="415"/>
      <c r="B64" s="252">
        <v>603</v>
      </c>
      <c r="C64" s="273" t="s">
        <v>399</v>
      </c>
      <c r="D64" s="242">
        <f t="shared" si="11"/>
        <v>484665</v>
      </c>
      <c r="E64" s="248"/>
      <c r="F64" s="248"/>
      <c r="G64" s="248">
        <v>200000</v>
      </c>
      <c r="H64" s="248"/>
      <c r="I64" s="248">
        <v>5</v>
      </c>
      <c r="J64" s="416" t="s">
        <v>400</v>
      </c>
      <c r="K64" s="248">
        <v>284660</v>
      </c>
      <c r="L64" s="268" t="s">
        <v>401</v>
      </c>
      <c r="M64" s="251"/>
      <c r="N64" s="242">
        <f t="shared" si="12"/>
        <v>335807</v>
      </c>
      <c r="O64" s="248"/>
      <c r="P64" s="248"/>
      <c r="Q64" s="248">
        <v>51147</v>
      </c>
      <c r="R64" s="248"/>
      <c r="S64" s="248"/>
      <c r="T64" s="416" t="s">
        <v>400</v>
      </c>
      <c r="U64" s="248">
        <v>284660</v>
      </c>
      <c r="V64" s="268" t="s">
        <v>401</v>
      </c>
      <c r="W64" s="251"/>
    </row>
    <row r="65" spans="1:23" s="269" customFormat="1" ht="27.75" customHeight="1">
      <c r="A65" s="411"/>
      <c r="B65" s="252">
        <v>603</v>
      </c>
      <c r="C65" s="273" t="s">
        <v>316</v>
      </c>
      <c r="D65" s="242">
        <f t="shared" si="11"/>
        <v>18342</v>
      </c>
      <c r="E65" s="248"/>
      <c r="F65" s="248"/>
      <c r="G65" s="248">
        <v>18342</v>
      </c>
      <c r="H65" s="248"/>
      <c r="I65" s="248"/>
      <c r="J65" s="249"/>
      <c r="K65" s="248"/>
      <c r="L65" s="268"/>
      <c r="M65" s="251"/>
      <c r="N65" s="242">
        <f t="shared" si="12"/>
        <v>18342</v>
      </c>
      <c r="O65" s="248"/>
      <c r="P65" s="248"/>
      <c r="Q65" s="248">
        <v>18342</v>
      </c>
      <c r="R65" s="248"/>
      <c r="S65" s="248"/>
      <c r="T65" s="249"/>
      <c r="U65" s="248"/>
      <c r="V65" s="268"/>
      <c r="W65" s="251"/>
    </row>
    <row r="66" spans="1:23" s="269" customFormat="1" ht="27" customHeight="1">
      <c r="A66" s="411"/>
      <c r="B66" s="252">
        <v>603</v>
      </c>
      <c r="C66" s="273" t="s">
        <v>338</v>
      </c>
      <c r="D66" s="242">
        <f t="shared" si="11"/>
        <v>15000</v>
      </c>
      <c r="E66" s="248"/>
      <c r="F66" s="248"/>
      <c r="G66" s="248"/>
      <c r="H66" s="248">
        <v>15000</v>
      </c>
      <c r="I66" s="248"/>
      <c r="J66" s="249"/>
      <c r="K66" s="248"/>
      <c r="L66" s="268"/>
      <c r="M66" s="251"/>
      <c r="N66" s="242">
        <f t="shared" si="12"/>
        <v>0</v>
      </c>
      <c r="O66" s="248"/>
      <c r="P66" s="248"/>
      <c r="Q66" s="248"/>
      <c r="R66" s="248"/>
      <c r="S66" s="248"/>
      <c r="T66" s="249"/>
      <c r="U66" s="248"/>
      <c r="V66" s="268"/>
      <c r="W66" s="251"/>
    </row>
    <row r="67" spans="1:23" s="269" customFormat="1" ht="22.5" customHeight="1">
      <c r="A67" s="417"/>
      <c r="B67" s="252">
        <v>606</v>
      </c>
      <c r="C67" s="273" t="s">
        <v>402</v>
      </c>
      <c r="D67" s="242">
        <f t="shared" si="11"/>
        <v>38887</v>
      </c>
      <c r="E67" s="248"/>
      <c r="F67" s="248"/>
      <c r="G67" s="248">
        <v>21349</v>
      </c>
      <c r="H67" s="248">
        <v>17538</v>
      </c>
      <c r="I67" s="248"/>
      <c r="J67" s="249"/>
      <c r="K67" s="248"/>
      <c r="L67" s="268"/>
      <c r="M67" s="251"/>
      <c r="N67" s="242">
        <f t="shared" si="12"/>
        <v>21000</v>
      </c>
      <c r="O67" s="248"/>
      <c r="P67" s="248"/>
      <c r="Q67" s="248">
        <v>21000</v>
      </c>
      <c r="R67" s="248"/>
      <c r="S67" s="248"/>
      <c r="T67" s="249"/>
      <c r="U67" s="248"/>
      <c r="V67" s="268"/>
      <c r="W67" s="251"/>
    </row>
    <row r="68" spans="1:23" s="269" customFormat="1" ht="63" customHeight="1">
      <c r="A68" s="411"/>
      <c r="B68" s="252">
        <v>603</v>
      </c>
      <c r="C68" s="268" t="s">
        <v>403</v>
      </c>
      <c r="D68" s="242">
        <f t="shared" si="11"/>
        <v>7058664</v>
      </c>
      <c r="E68" s="248"/>
      <c r="F68" s="248">
        <v>88969</v>
      </c>
      <c r="G68" s="248"/>
      <c r="H68" s="248"/>
      <c r="I68" s="248"/>
      <c r="J68" s="249"/>
      <c r="K68" s="248">
        <v>6969695</v>
      </c>
      <c r="L68" s="268" t="s">
        <v>404</v>
      </c>
      <c r="M68" s="251"/>
      <c r="N68" s="242">
        <f t="shared" si="12"/>
        <v>6207123</v>
      </c>
      <c r="O68" s="248"/>
      <c r="P68" s="248">
        <v>88969</v>
      </c>
      <c r="Q68" s="248"/>
      <c r="R68" s="248"/>
      <c r="S68" s="248"/>
      <c r="T68" s="249"/>
      <c r="U68" s="248">
        <v>6118154</v>
      </c>
      <c r="V68" s="268" t="s">
        <v>621</v>
      </c>
      <c r="W68" s="251"/>
    </row>
    <row r="69" spans="1:23" s="269" customFormat="1" ht="28.5" customHeight="1">
      <c r="A69" s="418"/>
      <c r="B69" s="252">
        <v>619</v>
      </c>
      <c r="C69" s="268" t="s">
        <v>339</v>
      </c>
      <c r="D69" s="242">
        <f t="shared" si="11"/>
        <v>9132</v>
      </c>
      <c r="E69" s="248"/>
      <c r="F69" s="248"/>
      <c r="G69" s="248"/>
      <c r="H69" s="248">
        <v>9132</v>
      </c>
      <c r="I69" s="248"/>
      <c r="J69" s="249"/>
      <c r="K69" s="248"/>
      <c r="L69" s="268"/>
      <c r="M69" s="251"/>
      <c r="N69" s="242">
        <f t="shared" si="12"/>
        <v>8000</v>
      </c>
      <c r="O69" s="248"/>
      <c r="P69" s="248"/>
      <c r="Q69" s="248"/>
      <c r="R69" s="248">
        <v>8000</v>
      </c>
      <c r="S69" s="248"/>
      <c r="T69" s="249"/>
      <c r="U69" s="248"/>
      <c r="V69" s="268"/>
      <c r="W69" s="251"/>
    </row>
    <row r="70" spans="1:23" s="269" customFormat="1" ht="19.5" customHeight="1">
      <c r="A70" s="411">
        <v>4774</v>
      </c>
      <c r="B70" s="252">
        <v>619</v>
      </c>
      <c r="C70" s="268" t="s">
        <v>405</v>
      </c>
      <c r="D70" s="242">
        <f t="shared" si="11"/>
        <v>60000</v>
      </c>
      <c r="E70" s="248">
        <v>60000</v>
      </c>
      <c r="F70" s="248"/>
      <c r="G70" s="248"/>
      <c r="H70" s="248"/>
      <c r="I70" s="248"/>
      <c r="J70" s="249"/>
      <c r="K70" s="248"/>
      <c r="L70" s="268"/>
      <c r="M70" s="251"/>
      <c r="N70" s="242">
        <f t="shared" si="12"/>
        <v>59946</v>
      </c>
      <c r="O70" s="248">
        <v>59946</v>
      </c>
      <c r="P70" s="248"/>
      <c r="Q70" s="248"/>
      <c r="R70" s="248"/>
      <c r="S70" s="248"/>
      <c r="T70" s="249"/>
      <c r="U70" s="248"/>
      <c r="V70" s="268"/>
      <c r="W70" s="251"/>
    </row>
    <row r="71" spans="1:23" s="269" customFormat="1" ht="17.25" customHeight="1">
      <c r="A71" s="411"/>
      <c r="B71" s="252">
        <v>622</v>
      </c>
      <c r="C71" s="268" t="s">
        <v>406</v>
      </c>
      <c r="D71" s="242">
        <f t="shared" si="11"/>
        <v>674494</v>
      </c>
      <c r="E71" s="248">
        <v>579494</v>
      </c>
      <c r="F71" s="248">
        <v>95000</v>
      </c>
      <c r="G71" s="248"/>
      <c r="H71" s="248"/>
      <c r="I71" s="248"/>
      <c r="J71" s="249"/>
      <c r="K71" s="248"/>
      <c r="L71" s="268"/>
      <c r="M71" s="251"/>
      <c r="N71" s="242">
        <f t="shared" si="12"/>
        <v>7740</v>
      </c>
      <c r="O71" s="248">
        <v>7740</v>
      </c>
      <c r="P71" s="248"/>
      <c r="Q71" s="248"/>
      <c r="R71" s="248"/>
      <c r="S71" s="248"/>
      <c r="T71" s="249"/>
      <c r="U71" s="248"/>
      <c r="V71" s="268"/>
      <c r="W71" s="251"/>
    </row>
    <row r="72" spans="1:23" ht="51.75" customHeight="1">
      <c r="B72" s="252">
        <v>619</v>
      </c>
      <c r="C72" s="274" t="s">
        <v>407</v>
      </c>
      <c r="D72" s="242">
        <f t="shared" si="11"/>
        <v>1184500</v>
      </c>
      <c r="E72" s="248"/>
      <c r="F72" s="248"/>
      <c r="G72" s="248"/>
      <c r="H72" s="248">
        <v>1500</v>
      </c>
      <c r="I72" s="248">
        <v>1183000</v>
      </c>
      <c r="J72" s="416" t="s">
        <v>408</v>
      </c>
      <c r="K72" s="248"/>
      <c r="L72" s="268"/>
      <c r="M72" s="251"/>
      <c r="N72" s="242">
        <f t="shared" si="12"/>
        <v>0</v>
      </c>
      <c r="O72" s="248"/>
      <c r="P72" s="248"/>
      <c r="Q72" s="248"/>
      <c r="R72" s="248"/>
      <c r="S72" s="248"/>
      <c r="T72" s="416" t="s">
        <v>408</v>
      </c>
      <c r="U72" s="248"/>
      <c r="V72" s="268"/>
      <c r="W72" s="251"/>
    </row>
    <row r="73" spans="1:23" ht="20.25" customHeight="1">
      <c r="B73" s="252">
        <v>619</v>
      </c>
      <c r="C73" s="275" t="s">
        <v>409</v>
      </c>
      <c r="D73" s="242">
        <f t="shared" si="11"/>
        <v>40000</v>
      </c>
      <c r="E73" s="248"/>
      <c r="F73" s="248"/>
      <c r="G73" s="248"/>
      <c r="H73" s="248">
        <v>40000</v>
      </c>
      <c r="I73" s="248"/>
      <c r="J73" s="249"/>
      <c r="K73" s="248"/>
      <c r="L73" s="268"/>
      <c r="M73" s="251"/>
      <c r="N73" s="242">
        <f t="shared" si="12"/>
        <v>0</v>
      </c>
      <c r="O73" s="248"/>
      <c r="P73" s="248"/>
      <c r="Q73" s="248"/>
      <c r="R73" s="248"/>
      <c r="S73" s="248"/>
      <c r="T73" s="249"/>
      <c r="U73" s="248"/>
      <c r="V73" s="268"/>
      <c r="W73" s="251"/>
    </row>
    <row r="74" spans="1:23" ht="30.75" customHeight="1">
      <c r="B74" s="252">
        <v>606</v>
      </c>
      <c r="C74" s="275" t="s">
        <v>410</v>
      </c>
      <c r="D74" s="242">
        <f t="shared" si="11"/>
        <v>15000</v>
      </c>
      <c r="E74" s="248"/>
      <c r="F74" s="248">
        <v>15000</v>
      </c>
      <c r="G74" s="248"/>
      <c r="H74" s="248"/>
      <c r="I74" s="248"/>
      <c r="J74" s="249"/>
      <c r="K74" s="248"/>
      <c r="L74" s="268"/>
      <c r="M74" s="251"/>
      <c r="N74" s="242">
        <f t="shared" si="12"/>
        <v>15000</v>
      </c>
      <c r="O74" s="248"/>
      <c r="P74" s="248">
        <v>15000</v>
      </c>
      <c r="Q74" s="248"/>
      <c r="R74" s="248"/>
      <c r="S74" s="248"/>
      <c r="T74" s="249"/>
      <c r="U74" s="248"/>
      <c r="V74" s="268"/>
      <c r="W74" s="251"/>
    </row>
    <row r="75" spans="1:23" ht="18.75" customHeight="1">
      <c r="B75" s="252">
        <v>606</v>
      </c>
      <c r="C75" s="275" t="s">
        <v>411</v>
      </c>
      <c r="D75" s="242">
        <f t="shared" si="11"/>
        <v>100000</v>
      </c>
      <c r="E75" s="248">
        <v>100000</v>
      </c>
      <c r="F75" s="248"/>
      <c r="G75" s="248"/>
      <c r="H75" s="248"/>
      <c r="I75" s="248"/>
      <c r="J75" s="249"/>
      <c r="K75" s="248"/>
      <c r="L75" s="268"/>
      <c r="M75" s="251"/>
      <c r="N75" s="242">
        <f t="shared" si="12"/>
        <v>94560</v>
      </c>
      <c r="O75" s="248">
        <v>94560</v>
      </c>
      <c r="P75" s="248"/>
      <c r="Q75" s="248"/>
      <c r="R75" s="248"/>
      <c r="S75" s="248"/>
      <c r="T75" s="249"/>
      <c r="U75" s="248"/>
      <c r="V75" s="268"/>
      <c r="W75" s="251"/>
    </row>
    <row r="76" spans="1:23" ht="24.75" customHeight="1">
      <c r="B76" s="252">
        <v>606</v>
      </c>
      <c r="C76" s="275" t="s">
        <v>412</v>
      </c>
      <c r="D76" s="242">
        <f t="shared" si="11"/>
        <v>80000</v>
      </c>
      <c r="E76" s="248"/>
      <c r="F76" s="248"/>
      <c r="G76" s="248">
        <v>80000</v>
      </c>
      <c r="H76" s="248"/>
      <c r="I76" s="248"/>
      <c r="J76" s="249"/>
      <c r="K76" s="248"/>
      <c r="L76" s="268"/>
      <c r="M76" s="251"/>
      <c r="N76" s="242">
        <f t="shared" si="12"/>
        <v>67141</v>
      </c>
      <c r="O76" s="248"/>
      <c r="P76" s="248"/>
      <c r="Q76" s="248">
        <v>67141</v>
      </c>
      <c r="R76" s="248"/>
      <c r="S76" s="248"/>
      <c r="T76" s="249"/>
      <c r="U76" s="248"/>
      <c r="V76" s="268"/>
      <c r="W76" s="251"/>
    </row>
    <row r="77" spans="1:23" ht="19.5" customHeight="1">
      <c r="B77" s="252">
        <v>606</v>
      </c>
      <c r="C77" s="275" t="s">
        <v>413</v>
      </c>
      <c r="D77" s="242">
        <f t="shared" si="11"/>
        <v>5400</v>
      </c>
      <c r="E77" s="248">
        <v>5400</v>
      </c>
      <c r="F77" s="248"/>
      <c r="G77" s="248"/>
      <c r="H77" s="248"/>
      <c r="I77" s="248"/>
      <c r="J77" s="249"/>
      <c r="K77" s="248"/>
      <c r="L77" s="268"/>
      <c r="M77" s="251"/>
      <c r="N77" s="242">
        <f t="shared" si="12"/>
        <v>5400</v>
      </c>
      <c r="O77" s="248">
        <v>5400</v>
      </c>
      <c r="P77" s="248"/>
      <c r="Q77" s="248"/>
      <c r="R77" s="248"/>
      <c r="S77" s="248"/>
      <c r="T77" s="249"/>
      <c r="U77" s="248"/>
      <c r="V77" s="268"/>
      <c r="W77" s="251"/>
    </row>
    <row r="78" spans="1:23" ht="33.75" customHeight="1">
      <c r="B78" s="252">
        <v>606</v>
      </c>
      <c r="C78" s="275" t="s">
        <v>414</v>
      </c>
      <c r="D78" s="242">
        <f t="shared" si="11"/>
        <v>1440</v>
      </c>
      <c r="E78" s="248"/>
      <c r="F78" s="248">
        <v>1440</v>
      </c>
      <c r="G78" s="248"/>
      <c r="H78" s="248"/>
      <c r="I78" s="248"/>
      <c r="J78" s="249"/>
      <c r="K78" s="248"/>
      <c r="L78" s="268"/>
      <c r="M78" s="251"/>
      <c r="N78" s="242">
        <f t="shared" si="12"/>
        <v>1440</v>
      </c>
      <c r="O78" s="248"/>
      <c r="P78" s="248">
        <v>1440</v>
      </c>
      <c r="Q78" s="248"/>
      <c r="R78" s="248"/>
      <c r="S78" s="248"/>
      <c r="T78" s="249"/>
      <c r="U78" s="248"/>
      <c r="V78" s="268"/>
      <c r="W78" s="251"/>
    </row>
    <row r="79" spans="1:23" ht="35.25" customHeight="1">
      <c r="B79" s="252">
        <v>606</v>
      </c>
      <c r="C79" s="275" t="s">
        <v>415</v>
      </c>
      <c r="D79" s="242">
        <f t="shared" si="11"/>
        <v>1440</v>
      </c>
      <c r="E79" s="248"/>
      <c r="F79" s="248">
        <v>1440</v>
      </c>
      <c r="G79" s="248"/>
      <c r="H79" s="248"/>
      <c r="I79" s="248"/>
      <c r="J79" s="249"/>
      <c r="K79" s="248"/>
      <c r="L79" s="268"/>
      <c r="M79" s="251"/>
      <c r="N79" s="242">
        <f t="shared" si="12"/>
        <v>1440</v>
      </c>
      <c r="O79" s="248"/>
      <c r="P79" s="248">
        <v>1440</v>
      </c>
      <c r="Q79" s="248"/>
      <c r="R79" s="248"/>
      <c r="S79" s="248"/>
      <c r="T79" s="249"/>
      <c r="U79" s="248"/>
      <c r="V79" s="268"/>
      <c r="W79" s="251"/>
    </row>
    <row r="80" spans="1:23" ht="19.5" customHeight="1">
      <c r="B80" s="252">
        <v>606</v>
      </c>
      <c r="C80" s="275" t="s">
        <v>295</v>
      </c>
      <c r="D80" s="242">
        <f t="shared" si="11"/>
        <v>3020</v>
      </c>
      <c r="E80" s="248"/>
      <c r="F80" s="248">
        <v>3020</v>
      </c>
      <c r="G80" s="248"/>
      <c r="H80" s="248"/>
      <c r="I80" s="248"/>
      <c r="J80" s="249"/>
      <c r="K80" s="248"/>
      <c r="L80" s="268"/>
      <c r="M80" s="251"/>
      <c r="N80" s="242">
        <f t="shared" si="12"/>
        <v>3019</v>
      </c>
      <c r="O80" s="248"/>
      <c r="P80" s="248">
        <v>3019</v>
      </c>
      <c r="Q80" s="248"/>
      <c r="R80" s="248"/>
      <c r="S80" s="248"/>
      <c r="T80" s="249"/>
      <c r="U80" s="248"/>
      <c r="V80" s="268"/>
      <c r="W80" s="251"/>
    </row>
    <row r="81" spans="1:23" ht="19.5" customHeight="1">
      <c r="B81" s="252">
        <v>606</v>
      </c>
      <c r="C81" s="275" t="s">
        <v>296</v>
      </c>
      <c r="D81" s="242">
        <f t="shared" si="11"/>
        <v>4276</v>
      </c>
      <c r="E81" s="248"/>
      <c r="F81" s="248">
        <v>4276</v>
      </c>
      <c r="G81" s="248"/>
      <c r="H81" s="248"/>
      <c r="I81" s="248"/>
      <c r="J81" s="249"/>
      <c r="K81" s="248"/>
      <c r="L81" s="268"/>
      <c r="M81" s="251"/>
      <c r="N81" s="242">
        <f t="shared" si="12"/>
        <v>4276</v>
      </c>
      <c r="O81" s="248"/>
      <c r="P81" s="248">
        <v>4276</v>
      </c>
      <c r="Q81" s="248"/>
      <c r="R81" s="248"/>
      <c r="S81" s="248"/>
      <c r="T81" s="249"/>
      <c r="U81" s="248"/>
      <c r="V81" s="268"/>
      <c r="W81" s="251"/>
    </row>
    <row r="82" spans="1:23" ht="27" customHeight="1">
      <c r="B82" s="252">
        <v>606</v>
      </c>
      <c r="C82" s="275" t="s">
        <v>416</v>
      </c>
      <c r="D82" s="242">
        <f t="shared" si="11"/>
        <v>1634</v>
      </c>
      <c r="E82" s="248"/>
      <c r="F82" s="248">
        <v>1634</v>
      </c>
      <c r="G82" s="248"/>
      <c r="H82" s="248"/>
      <c r="I82" s="248"/>
      <c r="J82" s="249"/>
      <c r="K82" s="248"/>
      <c r="L82" s="268"/>
      <c r="M82" s="251"/>
      <c r="N82" s="242">
        <f t="shared" si="12"/>
        <v>1634</v>
      </c>
      <c r="O82" s="248"/>
      <c r="P82" s="248">
        <v>1634</v>
      </c>
      <c r="Q82" s="248"/>
      <c r="R82" s="248"/>
      <c r="S82" s="248"/>
      <c r="T82" s="249"/>
      <c r="U82" s="248"/>
      <c r="V82" s="268"/>
      <c r="W82" s="251"/>
    </row>
    <row r="83" spans="1:23" ht="32.25" customHeight="1">
      <c r="B83" s="245"/>
      <c r="C83" s="246" t="s">
        <v>214</v>
      </c>
      <c r="D83" s="242">
        <f t="shared" si="11"/>
        <v>2063288</v>
      </c>
      <c r="E83" s="242">
        <f t="shared" ref="E83:M83" si="24">SUM(E84:E93)</f>
        <v>0</v>
      </c>
      <c r="F83" s="242">
        <f t="shared" si="24"/>
        <v>0</v>
      </c>
      <c r="G83" s="242">
        <f t="shared" si="24"/>
        <v>107363</v>
      </c>
      <c r="H83" s="242">
        <f t="shared" si="24"/>
        <v>30612</v>
      </c>
      <c r="I83" s="242">
        <f t="shared" si="24"/>
        <v>48000</v>
      </c>
      <c r="J83" s="242">
        <f t="shared" si="24"/>
        <v>0</v>
      </c>
      <c r="K83" s="242">
        <f t="shared" si="24"/>
        <v>0</v>
      </c>
      <c r="L83" s="419">
        <f t="shared" si="24"/>
        <v>0</v>
      </c>
      <c r="M83" s="244">
        <f t="shared" si="24"/>
        <v>1877313</v>
      </c>
      <c r="N83" s="242">
        <f t="shared" si="12"/>
        <v>571979</v>
      </c>
      <c r="O83" s="242">
        <f t="shared" ref="O83:W83" si="25">SUM(O84:O93)</f>
        <v>0</v>
      </c>
      <c r="P83" s="242">
        <f t="shared" si="25"/>
        <v>0</v>
      </c>
      <c r="Q83" s="242">
        <f t="shared" si="25"/>
        <v>56140</v>
      </c>
      <c r="R83" s="242">
        <f t="shared" si="25"/>
        <v>30581</v>
      </c>
      <c r="S83" s="242">
        <f t="shared" si="25"/>
        <v>45906</v>
      </c>
      <c r="T83" s="242">
        <f t="shared" si="25"/>
        <v>0</v>
      </c>
      <c r="U83" s="242">
        <f t="shared" si="25"/>
        <v>0</v>
      </c>
      <c r="V83" s="419">
        <f t="shared" si="25"/>
        <v>0</v>
      </c>
      <c r="W83" s="244">
        <f t="shared" si="25"/>
        <v>439352</v>
      </c>
    </row>
    <row r="84" spans="1:23" ht="43.5" customHeight="1">
      <c r="B84" s="263">
        <v>738</v>
      </c>
      <c r="C84" s="276" t="s">
        <v>340</v>
      </c>
      <c r="D84" s="242">
        <f t="shared" si="11"/>
        <v>448740</v>
      </c>
      <c r="E84" s="248"/>
      <c r="F84" s="248"/>
      <c r="G84" s="248">
        <v>7797</v>
      </c>
      <c r="H84" s="248"/>
      <c r="I84" s="248"/>
      <c r="J84" s="248"/>
      <c r="K84" s="248"/>
      <c r="L84" s="268"/>
      <c r="M84" s="251">
        <v>440943</v>
      </c>
      <c r="N84" s="242">
        <f t="shared" si="12"/>
        <v>105732</v>
      </c>
      <c r="O84" s="248"/>
      <c r="P84" s="248"/>
      <c r="Q84" s="248">
        <v>2697</v>
      </c>
      <c r="R84" s="248"/>
      <c r="S84" s="248"/>
      <c r="T84" s="248"/>
      <c r="U84" s="248"/>
      <c r="V84" s="268"/>
      <c r="W84" s="251">
        <v>103035</v>
      </c>
    </row>
    <row r="85" spans="1:23" ht="40.5" customHeight="1">
      <c r="B85" s="263">
        <v>738</v>
      </c>
      <c r="C85" s="276" t="s">
        <v>341</v>
      </c>
      <c r="D85" s="242">
        <f t="shared" si="11"/>
        <v>369840</v>
      </c>
      <c r="E85" s="248"/>
      <c r="F85" s="248"/>
      <c r="G85" s="248">
        <v>16966</v>
      </c>
      <c r="H85" s="248"/>
      <c r="I85" s="248"/>
      <c r="J85" s="248"/>
      <c r="K85" s="248"/>
      <c r="L85" s="268"/>
      <c r="M85" s="251">
        <v>352874</v>
      </c>
      <c r="N85" s="242">
        <f t="shared" si="12"/>
        <v>87144</v>
      </c>
      <c r="O85" s="248"/>
      <c r="P85" s="248"/>
      <c r="Q85" s="248">
        <v>2645</v>
      </c>
      <c r="R85" s="248"/>
      <c r="S85" s="248"/>
      <c r="T85" s="248"/>
      <c r="U85" s="248"/>
      <c r="V85" s="268"/>
      <c r="W85" s="251">
        <v>84499</v>
      </c>
    </row>
    <row r="86" spans="1:23" ht="43.5" customHeight="1">
      <c r="B86" s="263">
        <v>738</v>
      </c>
      <c r="C86" s="276" t="s">
        <v>342</v>
      </c>
      <c r="D86" s="242">
        <f t="shared" si="11"/>
        <v>383856</v>
      </c>
      <c r="E86" s="248"/>
      <c r="F86" s="248"/>
      <c r="G86" s="248">
        <v>7000</v>
      </c>
      <c r="H86" s="248"/>
      <c r="I86" s="248"/>
      <c r="J86" s="248"/>
      <c r="K86" s="248"/>
      <c r="L86" s="268"/>
      <c r="M86" s="251">
        <v>376856</v>
      </c>
      <c r="N86" s="242">
        <f t="shared" si="12"/>
        <v>89040</v>
      </c>
      <c r="O86" s="248"/>
      <c r="P86" s="248"/>
      <c r="Q86" s="248">
        <v>1399</v>
      </c>
      <c r="R86" s="248"/>
      <c r="S86" s="248"/>
      <c r="T86" s="248"/>
      <c r="U86" s="248"/>
      <c r="V86" s="268"/>
      <c r="W86" s="251">
        <v>87641</v>
      </c>
    </row>
    <row r="87" spans="1:23" ht="46.5" customHeight="1">
      <c r="B87" s="263">
        <v>738</v>
      </c>
      <c r="C87" s="276" t="s">
        <v>343</v>
      </c>
      <c r="D87" s="242">
        <f t="shared" si="11"/>
        <v>713640</v>
      </c>
      <c r="E87" s="248"/>
      <c r="F87" s="248"/>
      <c r="G87" s="248">
        <v>7000</v>
      </c>
      <c r="H87" s="248"/>
      <c r="I87" s="248"/>
      <c r="J87" s="248"/>
      <c r="K87" s="248"/>
      <c r="L87" s="268"/>
      <c r="M87" s="251">
        <v>706640</v>
      </c>
      <c r="N87" s="242">
        <f t="shared" si="12"/>
        <v>165576</v>
      </c>
      <c r="O87" s="248"/>
      <c r="P87" s="248"/>
      <c r="Q87" s="248">
        <v>1399</v>
      </c>
      <c r="R87" s="248"/>
      <c r="S87" s="248"/>
      <c r="T87" s="248"/>
      <c r="U87" s="248"/>
      <c r="V87" s="268"/>
      <c r="W87" s="251">
        <v>164177</v>
      </c>
    </row>
    <row r="88" spans="1:23" ht="20.25" customHeight="1">
      <c r="B88" s="252">
        <v>738</v>
      </c>
      <c r="C88" s="258" t="s">
        <v>417</v>
      </c>
      <c r="D88" s="242">
        <f t="shared" si="11"/>
        <v>20000</v>
      </c>
      <c r="E88" s="248"/>
      <c r="F88" s="248"/>
      <c r="G88" s="248"/>
      <c r="H88" s="248">
        <v>20000</v>
      </c>
      <c r="I88" s="248"/>
      <c r="J88" s="248"/>
      <c r="K88" s="248"/>
      <c r="L88" s="268"/>
      <c r="M88" s="251"/>
      <c r="N88" s="242">
        <f t="shared" si="12"/>
        <v>19973</v>
      </c>
      <c r="O88" s="248"/>
      <c r="P88" s="248"/>
      <c r="Q88" s="248"/>
      <c r="R88" s="248">
        <v>19973</v>
      </c>
      <c r="S88" s="248"/>
      <c r="T88" s="248"/>
      <c r="U88" s="248"/>
      <c r="V88" s="268"/>
      <c r="W88" s="251"/>
    </row>
    <row r="89" spans="1:23" ht="30" customHeight="1">
      <c r="B89" s="252">
        <v>739</v>
      </c>
      <c r="C89" s="258" t="s">
        <v>418</v>
      </c>
      <c r="D89" s="242">
        <f t="shared" si="11"/>
        <v>96000</v>
      </c>
      <c r="E89" s="248"/>
      <c r="F89" s="248"/>
      <c r="G89" s="248">
        <v>48000</v>
      </c>
      <c r="H89" s="248"/>
      <c r="I89" s="248">
        <v>48000</v>
      </c>
      <c r="J89" s="249" t="s">
        <v>419</v>
      </c>
      <c r="K89" s="248"/>
      <c r="L89" s="268"/>
      <c r="M89" s="251"/>
      <c r="N89" s="242">
        <f t="shared" si="12"/>
        <v>93906</v>
      </c>
      <c r="O89" s="248"/>
      <c r="P89" s="248"/>
      <c r="Q89" s="248">
        <v>48000</v>
      </c>
      <c r="R89" s="248"/>
      <c r="S89" s="248">
        <v>45906</v>
      </c>
      <c r="T89" s="249" t="s">
        <v>419</v>
      </c>
      <c r="U89" s="248"/>
      <c r="V89" s="268"/>
      <c r="W89" s="251"/>
    </row>
    <row r="90" spans="1:23" ht="30" customHeight="1">
      <c r="B90" s="252">
        <v>745</v>
      </c>
      <c r="C90" s="258" t="s">
        <v>420</v>
      </c>
      <c r="D90" s="242">
        <f t="shared" si="11"/>
        <v>12000</v>
      </c>
      <c r="E90" s="248"/>
      <c r="F90" s="248"/>
      <c r="G90" s="248">
        <v>12000</v>
      </c>
      <c r="H90" s="248"/>
      <c r="I90" s="248"/>
      <c r="J90" s="249"/>
      <c r="K90" s="248"/>
      <c r="L90" s="268"/>
      <c r="M90" s="251"/>
      <c r="N90" s="242">
        <f t="shared" si="12"/>
        <v>0</v>
      </c>
      <c r="O90" s="248"/>
      <c r="P90" s="248"/>
      <c r="Q90" s="248"/>
      <c r="R90" s="248"/>
      <c r="S90" s="248"/>
      <c r="T90" s="249"/>
      <c r="U90" s="248"/>
      <c r="V90" s="268"/>
      <c r="W90" s="251"/>
    </row>
    <row r="91" spans="1:23">
      <c r="B91" s="245">
        <v>745</v>
      </c>
      <c r="C91" s="259" t="s">
        <v>261</v>
      </c>
      <c r="D91" s="242">
        <f t="shared" si="11"/>
        <v>4300</v>
      </c>
      <c r="E91" s="248"/>
      <c r="F91" s="248"/>
      <c r="G91" s="248">
        <v>4300</v>
      </c>
      <c r="H91" s="248"/>
      <c r="I91" s="248"/>
      <c r="J91" s="248"/>
      <c r="K91" s="248"/>
      <c r="L91" s="268"/>
      <c r="M91" s="251"/>
      <c r="N91" s="242">
        <f t="shared" si="12"/>
        <v>0</v>
      </c>
      <c r="O91" s="248"/>
      <c r="P91" s="248"/>
      <c r="Q91" s="248"/>
      <c r="R91" s="248"/>
      <c r="S91" s="248"/>
      <c r="T91" s="248"/>
      <c r="U91" s="248"/>
      <c r="V91" s="268"/>
      <c r="W91" s="251"/>
    </row>
    <row r="92" spans="1:23">
      <c r="B92" s="245">
        <v>745</v>
      </c>
      <c r="C92" s="259" t="s">
        <v>262</v>
      </c>
      <c r="D92" s="242">
        <f t="shared" si="11"/>
        <v>4300</v>
      </c>
      <c r="E92" s="248"/>
      <c r="F92" s="248"/>
      <c r="G92" s="248">
        <v>4300</v>
      </c>
      <c r="H92" s="248"/>
      <c r="I92" s="248"/>
      <c r="J92" s="248"/>
      <c r="K92" s="248"/>
      <c r="L92" s="268"/>
      <c r="M92" s="251"/>
      <c r="N92" s="242">
        <f t="shared" si="12"/>
        <v>0</v>
      </c>
      <c r="O92" s="248"/>
      <c r="P92" s="248"/>
      <c r="Q92" s="248"/>
      <c r="R92" s="248"/>
      <c r="S92" s="248"/>
      <c r="T92" s="248"/>
      <c r="U92" s="248"/>
      <c r="V92" s="268"/>
      <c r="W92" s="251"/>
    </row>
    <row r="93" spans="1:23" ht="24">
      <c r="B93" s="252">
        <v>745</v>
      </c>
      <c r="C93" s="270" t="s">
        <v>277</v>
      </c>
      <c r="D93" s="242">
        <f t="shared" si="11"/>
        <v>10612</v>
      </c>
      <c r="E93" s="248"/>
      <c r="F93" s="248"/>
      <c r="G93" s="248"/>
      <c r="H93" s="248">
        <v>10612</v>
      </c>
      <c r="I93" s="248"/>
      <c r="J93" s="248"/>
      <c r="K93" s="248"/>
      <c r="L93" s="268"/>
      <c r="M93" s="251"/>
      <c r="N93" s="242">
        <f t="shared" si="12"/>
        <v>10608</v>
      </c>
      <c r="O93" s="248"/>
      <c r="P93" s="248"/>
      <c r="Q93" s="248"/>
      <c r="R93" s="248">
        <v>10608</v>
      </c>
      <c r="S93" s="248"/>
      <c r="T93" s="248"/>
      <c r="U93" s="248"/>
      <c r="V93" s="268"/>
      <c r="W93" s="251"/>
    </row>
    <row r="94" spans="1:23">
      <c r="B94" s="245"/>
      <c r="C94" s="246" t="s">
        <v>215</v>
      </c>
      <c r="D94" s="242">
        <f t="shared" si="11"/>
        <v>3936211</v>
      </c>
      <c r="E94" s="242">
        <f t="shared" ref="E94:M94" si="26">SUM(E95:E102)</f>
        <v>0</v>
      </c>
      <c r="F94" s="242">
        <f t="shared" si="26"/>
        <v>57790</v>
      </c>
      <c r="G94" s="242">
        <f t="shared" si="26"/>
        <v>0</v>
      </c>
      <c r="H94" s="242">
        <f t="shared" si="26"/>
        <v>0</v>
      </c>
      <c r="I94" s="242">
        <f t="shared" si="26"/>
        <v>1140</v>
      </c>
      <c r="J94" s="242">
        <f t="shared" si="26"/>
        <v>0</v>
      </c>
      <c r="K94" s="242">
        <f t="shared" si="26"/>
        <v>3877281</v>
      </c>
      <c r="L94" s="419"/>
      <c r="M94" s="242">
        <f t="shared" si="26"/>
        <v>0</v>
      </c>
      <c r="N94" s="242">
        <f t="shared" si="12"/>
        <v>3878421</v>
      </c>
      <c r="O94" s="242">
        <f t="shared" ref="O94:U94" si="27">SUM(O95:O102)</f>
        <v>0</v>
      </c>
      <c r="P94" s="242">
        <f t="shared" si="27"/>
        <v>0</v>
      </c>
      <c r="Q94" s="242">
        <f t="shared" si="27"/>
        <v>0</v>
      </c>
      <c r="R94" s="242">
        <f t="shared" si="27"/>
        <v>0</v>
      </c>
      <c r="S94" s="242">
        <f t="shared" si="27"/>
        <v>1140</v>
      </c>
      <c r="T94" s="242">
        <f t="shared" si="27"/>
        <v>0</v>
      </c>
      <c r="U94" s="242">
        <f t="shared" si="27"/>
        <v>3877281</v>
      </c>
      <c r="V94" s="419"/>
      <c r="W94" s="242">
        <f t="shared" ref="W94" si="28">SUM(W95:W102)</f>
        <v>0</v>
      </c>
    </row>
    <row r="95" spans="1:23" s="269" customFormat="1" ht="36.75" customHeight="1">
      <c r="A95" s="411"/>
      <c r="B95" s="252">
        <v>832</v>
      </c>
      <c r="C95" s="258" t="s">
        <v>421</v>
      </c>
      <c r="D95" s="242">
        <f t="shared" si="11"/>
        <v>3877281</v>
      </c>
      <c r="E95" s="248"/>
      <c r="F95" s="248"/>
      <c r="G95" s="248"/>
      <c r="H95" s="248"/>
      <c r="I95" s="248"/>
      <c r="J95" s="248"/>
      <c r="K95" s="248">
        <v>3877281</v>
      </c>
      <c r="L95" s="268" t="s">
        <v>422</v>
      </c>
      <c r="M95" s="251"/>
      <c r="N95" s="242">
        <f t="shared" si="12"/>
        <v>3877281</v>
      </c>
      <c r="O95" s="248"/>
      <c r="P95" s="248"/>
      <c r="Q95" s="248"/>
      <c r="R95" s="248"/>
      <c r="S95" s="248"/>
      <c r="T95" s="248"/>
      <c r="U95" s="248">
        <v>3877281</v>
      </c>
      <c r="V95" s="268" t="s">
        <v>422</v>
      </c>
      <c r="W95" s="251"/>
    </row>
    <row r="96" spans="1:23" s="269" customFormat="1" ht="36">
      <c r="A96" s="411"/>
      <c r="B96" s="252">
        <v>832</v>
      </c>
      <c r="C96" s="258" t="s">
        <v>423</v>
      </c>
      <c r="D96" s="242">
        <f t="shared" si="11"/>
        <v>57790</v>
      </c>
      <c r="E96" s="248"/>
      <c r="F96" s="248">
        <v>57790</v>
      </c>
      <c r="G96" s="248"/>
      <c r="H96" s="248"/>
      <c r="I96" s="248"/>
      <c r="J96" s="277"/>
      <c r="K96" s="248"/>
      <c r="L96" s="268"/>
      <c r="M96" s="251"/>
      <c r="N96" s="242">
        <f t="shared" si="12"/>
        <v>0</v>
      </c>
      <c r="O96" s="248"/>
      <c r="P96" s="248"/>
      <c r="Q96" s="248"/>
      <c r="R96" s="248"/>
      <c r="S96" s="248"/>
      <c r="T96" s="277"/>
      <c r="U96" s="248"/>
      <c r="V96" s="268"/>
      <c r="W96" s="251"/>
    </row>
    <row r="97" spans="1:23" s="269" customFormat="1" ht="60" hidden="1" customHeight="1">
      <c r="A97" s="411"/>
      <c r="B97" s="263">
        <v>832</v>
      </c>
      <c r="C97" s="258" t="s">
        <v>344</v>
      </c>
      <c r="D97" s="242">
        <f t="shared" si="11"/>
        <v>0</v>
      </c>
      <c r="E97" s="248"/>
      <c r="F97" s="248"/>
      <c r="G97" s="248"/>
      <c r="H97" s="248"/>
      <c r="I97" s="248"/>
      <c r="J97" s="277"/>
      <c r="K97" s="248"/>
      <c r="L97" s="268"/>
      <c r="M97" s="251"/>
      <c r="N97" s="242">
        <f t="shared" si="12"/>
        <v>0</v>
      </c>
      <c r="O97" s="248"/>
      <c r="P97" s="248"/>
      <c r="Q97" s="248"/>
      <c r="R97" s="248"/>
      <c r="S97" s="248"/>
      <c r="T97" s="277"/>
      <c r="U97" s="248"/>
      <c r="V97" s="268"/>
      <c r="W97" s="251"/>
    </row>
    <row r="98" spans="1:23" s="269" customFormat="1" ht="48">
      <c r="A98" s="411">
        <v>600</v>
      </c>
      <c r="B98" s="252">
        <v>832</v>
      </c>
      <c r="C98" s="258" t="s">
        <v>345</v>
      </c>
      <c r="D98" s="242">
        <f t="shared" si="11"/>
        <v>0</v>
      </c>
      <c r="E98" s="248"/>
      <c r="F98" s="248"/>
      <c r="G98" s="248"/>
      <c r="H98" s="248"/>
      <c r="I98" s="248"/>
      <c r="J98" s="277"/>
      <c r="K98" s="248"/>
      <c r="L98" s="268"/>
      <c r="M98" s="251"/>
      <c r="N98" s="242">
        <f t="shared" si="12"/>
        <v>0</v>
      </c>
      <c r="O98" s="248"/>
      <c r="P98" s="248"/>
      <c r="Q98" s="248"/>
      <c r="R98" s="248"/>
      <c r="S98" s="248"/>
      <c r="T98" s="277"/>
      <c r="U98" s="248"/>
      <c r="V98" s="268"/>
      <c r="W98" s="251"/>
    </row>
    <row r="99" spans="1:23" ht="48">
      <c r="A99" s="382">
        <v>400</v>
      </c>
      <c r="B99" s="252">
        <v>832</v>
      </c>
      <c r="C99" s="247" t="s">
        <v>424</v>
      </c>
      <c r="D99" s="242">
        <f t="shared" ref="D99:D101" si="29">SUM(E99:M99)</f>
        <v>0</v>
      </c>
      <c r="E99" s="248"/>
      <c r="F99" s="248"/>
      <c r="G99" s="248"/>
      <c r="H99" s="248"/>
      <c r="I99" s="248"/>
      <c r="J99" s="277"/>
      <c r="K99" s="248"/>
      <c r="L99" s="268"/>
      <c r="M99" s="251"/>
      <c r="N99" s="242">
        <f t="shared" ref="N99:N101" si="30">SUM(O99:W99)</f>
        <v>0</v>
      </c>
      <c r="O99" s="248"/>
      <c r="P99" s="248"/>
      <c r="Q99" s="248"/>
      <c r="R99" s="248"/>
      <c r="S99" s="248"/>
      <c r="T99" s="277"/>
      <c r="U99" s="248"/>
      <c r="V99" s="268"/>
      <c r="W99" s="251"/>
    </row>
    <row r="100" spans="1:23" s="269" customFormat="1" ht="24">
      <c r="A100" s="411"/>
      <c r="B100" s="420">
        <v>832</v>
      </c>
      <c r="C100" s="268" t="s">
        <v>299</v>
      </c>
      <c r="D100" s="242">
        <f t="shared" si="29"/>
        <v>0</v>
      </c>
      <c r="E100" s="248"/>
      <c r="F100" s="248"/>
      <c r="G100" s="248"/>
      <c r="H100" s="248"/>
      <c r="I100" s="248"/>
      <c r="J100" s="249"/>
      <c r="K100" s="248"/>
      <c r="L100" s="268"/>
      <c r="M100" s="251"/>
      <c r="N100" s="242">
        <f t="shared" si="30"/>
        <v>0</v>
      </c>
      <c r="O100" s="248"/>
      <c r="P100" s="248"/>
      <c r="Q100" s="248"/>
      <c r="R100" s="248"/>
      <c r="S100" s="248"/>
      <c r="T100" s="249"/>
      <c r="U100" s="248"/>
      <c r="V100" s="268"/>
      <c r="W100" s="251"/>
    </row>
    <row r="101" spans="1:23" ht="52.5" customHeight="1">
      <c r="B101" s="245">
        <v>832</v>
      </c>
      <c r="C101" s="259" t="s">
        <v>317</v>
      </c>
      <c r="D101" s="242">
        <f t="shared" si="29"/>
        <v>1140</v>
      </c>
      <c r="E101" s="248"/>
      <c r="F101" s="248"/>
      <c r="G101" s="248"/>
      <c r="H101" s="248"/>
      <c r="I101" s="248">
        <v>1140</v>
      </c>
      <c r="J101" s="249" t="s">
        <v>400</v>
      </c>
      <c r="K101" s="248"/>
      <c r="L101" s="268"/>
      <c r="M101" s="251"/>
      <c r="N101" s="242">
        <f t="shared" si="30"/>
        <v>1140</v>
      </c>
      <c r="O101" s="248"/>
      <c r="P101" s="248"/>
      <c r="Q101" s="248"/>
      <c r="R101" s="248"/>
      <c r="S101" s="248">
        <v>1140</v>
      </c>
      <c r="T101" s="249" t="s">
        <v>400</v>
      </c>
      <c r="U101" s="248"/>
      <c r="V101" s="268"/>
      <c r="W101" s="251"/>
    </row>
    <row r="102" spans="1:23" ht="16.5" customHeight="1">
      <c r="B102" s="245"/>
      <c r="C102" s="259"/>
      <c r="D102" s="242"/>
      <c r="E102" s="248"/>
      <c r="F102" s="248"/>
      <c r="G102" s="248"/>
      <c r="H102" s="248"/>
      <c r="I102" s="248"/>
      <c r="J102" s="249"/>
      <c r="K102" s="248"/>
      <c r="L102" s="268"/>
      <c r="M102" s="251"/>
      <c r="N102" s="242"/>
      <c r="O102" s="248"/>
      <c r="P102" s="248"/>
      <c r="Q102" s="248"/>
      <c r="R102" s="248"/>
      <c r="S102" s="248"/>
      <c r="T102" s="249"/>
      <c r="U102" s="248"/>
      <c r="V102" s="268"/>
      <c r="W102" s="251"/>
    </row>
    <row r="103" spans="1:23" ht="16.5" customHeight="1">
      <c r="B103" s="421"/>
      <c r="C103" s="422"/>
      <c r="D103" s="423"/>
      <c r="E103" s="424"/>
      <c r="F103" s="424"/>
      <c r="G103" s="424"/>
      <c r="H103" s="424"/>
      <c r="I103" s="424"/>
      <c r="J103" s="425"/>
      <c r="K103" s="424"/>
      <c r="L103" s="426"/>
      <c r="M103" s="427"/>
      <c r="N103" s="423"/>
      <c r="O103" s="424"/>
      <c r="P103" s="424"/>
      <c r="Q103" s="424"/>
      <c r="R103" s="424"/>
      <c r="S103" s="424"/>
      <c r="T103" s="425"/>
      <c r="U103" s="424"/>
      <c r="V103" s="426"/>
      <c r="W103" s="427"/>
    </row>
    <row r="104" spans="1:23" ht="24">
      <c r="B104" s="240">
        <v>5200</v>
      </c>
      <c r="C104" s="241" t="s">
        <v>206</v>
      </c>
      <c r="D104" s="423">
        <f t="shared" ref="D104:M104" si="31">SUM(D105+D108+D110+D113+D118+D127+D143+D151)</f>
        <v>6621075</v>
      </c>
      <c r="E104" s="423">
        <f t="shared" si="31"/>
        <v>464156</v>
      </c>
      <c r="F104" s="423">
        <f t="shared" si="31"/>
        <v>4000</v>
      </c>
      <c r="G104" s="423">
        <f t="shared" si="31"/>
        <v>148775</v>
      </c>
      <c r="H104" s="423">
        <f t="shared" si="31"/>
        <v>238555</v>
      </c>
      <c r="I104" s="423">
        <f t="shared" si="31"/>
        <v>36885</v>
      </c>
      <c r="J104" s="428">
        <f t="shared" si="31"/>
        <v>0</v>
      </c>
      <c r="K104" s="428">
        <f t="shared" si="31"/>
        <v>4719021</v>
      </c>
      <c r="L104" s="429"/>
      <c r="M104" s="430">
        <f t="shared" si="31"/>
        <v>1009683</v>
      </c>
      <c r="N104" s="423">
        <f t="shared" ref="N104:U104" si="32">SUM(N105+N108+N110+N113+N118+N127+N143+N151)</f>
        <v>2597589</v>
      </c>
      <c r="O104" s="423">
        <f t="shared" si="32"/>
        <v>391306</v>
      </c>
      <c r="P104" s="423">
        <f t="shared" si="32"/>
        <v>0</v>
      </c>
      <c r="Q104" s="423">
        <f t="shared" si="32"/>
        <v>68352</v>
      </c>
      <c r="R104" s="423">
        <f t="shared" si="32"/>
        <v>111757</v>
      </c>
      <c r="S104" s="423">
        <f t="shared" si="32"/>
        <v>5253</v>
      </c>
      <c r="T104" s="428">
        <f t="shared" si="32"/>
        <v>0</v>
      </c>
      <c r="U104" s="428">
        <f t="shared" si="32"/>
        <v>1097148</v>
      </c>
      <c r="V104" s="429"/>
      <c r="W104" s="430">
        <f t="shared" ref="W104" si="33">SUM(W105+W108+W110+W113+W118+W127+W143+W151)</f>
        <v>923773</v>
      </c>
    </row>
    <row r="105" spans="1:23">
      <c r="B105" s="280"/>
      <c r="C105" s="246" t="s">
        <v>218</v>
      </c>
      <c r="D105" s="242">
        <f t="shared" ref="D105:D137" si="34">SUM(E105:M105)</f>
        <v>3000</v>
      </c>
      <c r="E105" s="242">
        <f>SUM(E106:E107)</f>
        <v>0</v>
      </c>
      <c r="F105" s="242">
        <f>SUM(F106:F107)</f>
        <v>0</v>
      </c>
      <c r="G105" s="242">
        <f t="shared" ref="G105:M105" si="35">SUM(G106:G107)</f>
        <v>0</v>
      </c>
      <c r="H105" s="242">
        <f t="shared" si="35"/>
        <v>0</v>
      </c>
      <c r="I105" s="242">
        <f t="shared" si="35"/>
        <v>3000</v>
      </c>
      <c r="J105" s="243">
        <f t="shared" si="35"/>
        <v>0</v>
      </c>
      <c r="K105" s="243">
        <f t="shared" si="35"/>
        <v>0</v>
      </c>
      <c r="L105" s="303"/>
      <c r="M105" s="244">
        <f t="shared" si="35"/>
        <v>0</v>
      </c>
      <c r="N105" s="242">
        <f t="shared" ref="N105:N137" si="36">SUM(O105:W105)</f>
        <v>2785</v>
      </c>
      <c r="O105" s="242">
        <f>SUM(O106:O107)</f>
        <v>0</v>
      </c>
      <c r="P105" s="242">
        <f>SUM(P106:P107)</f>
        <v>0</v>
      </c>
      <c r="Q105" s="242">
        <f t="shared" ref="Q105:U105" si="37">SUM(Q106:Q107)</f>
        <v>0</v>
      </c>
      <c r="R105" s="242">
        <f t="shared" si="37"/>
        <v>0</v>
      </c>
      <c r="S105" s="242">
        <f t="shared" si="37"/>
        <v>2785</v>
      </c>
      <c r="T105" s="243">
        <f t="shared" si="37"/>
        <v>0</v>
      </c>
      <c r="U105" s="243">
        <f t="shared" si="37"/>
        <v>0</v>
      </c>
      <c r="V105" s="303"/>
      <c r="W105" s="244">
        <f t="shared" ref="W105" si="38">SUM(W106:W107)</f>
        <v>0</v>
      </c>
    </row>
    <row r="106" spans="1:23">
      <c r="B106" s="280"/>
      <c r="C106" s="281"/>
      <c r="D106" s="242">
        <f t="shared" si="34"/>
        <v>0</v>
      </c>
      <c r="E106" s="248"/>
      <c r="F106" s="248"/>
      <c r="G106" s="248"/>
      <c r="H106" s="248"/>
      <c r="I106" s="248"/>
      <c r="J106" s="277"/>
      <c r="K106" s="248">
        <v>0</v>
      </c>
      <c r="L106" s="268"/>
      <c r="M106" s="251"/>
      <c r="N106" s="242">
        <f t="shared" si="36"/>
        <v>0</v>
      </c>
      <c r="O106" s="248"/>
      <c r="P106" s="248"/>
      <c r="Q106" s="248"/>
      <c r="R106" s="248"/>
      <c r="S106" s="248"/>
      <c r="T106" s="277"/>
      <c r="U106" s="248">
        <v>0</v>
      </c>
      <c r="V106" s="268"/>
      <c r="W106" s="251"/>
    </row>
    <row r="107" spans="1:23" ht="21.75" customHeight="1">
      <c r="B107" s="280">
        <v>122</v>
      </c>
      <c r="C107" s="282" t="s">
        <v>425</v>
      </c>
      <c r="D107" s="242">
        <f t="shared" si="34"/>
        <v>3000</v>
      </c>
      <c r="E107" s="248"/>
      <c r="F107" s="248"/>
      <c r="G107" s="248"/>
      <c r="H107" s="248"/>
      <c r="I107" s="248">
        <v>3000</v>
      </c>
      <c r="J107" s="249" t="s">
        <v>426</v>
      </c>
      <c r="K107" s="250"/>
      <c r="L107" s="250"/>
      <c r="M107" s="251"/>
      <c r="N107" s="242">
        <f t="shared" si="36"/>
        <v>2785</v>
      </c>
      <c r="O107" s="248"/>
      <c r="P107" s="248"/>
      <c r="Q107" s="248"/>
      <c r="R107" s="248"/>
      <c r="S107" s="248">
        <v>2785</v>
      </c>
      <c r="T107" s="249" t="s">
        <v>426</v>
      </c>
      <c r="U107" s="250"/>
      <c r="V107" s="250"/>
      <c r="W107" s="251"/>
    </row>
    <row r="108" spans="1:23" ht="15.75" customHeight="1">
      <c r="A108" s="431"/>
      <c r="B108" s="252"/>
      <c r="C108" s="283" t="s">
        <v>300</v>
      </c>
      <c r="D108" s="242">
        <f t="shared" si="34"/>
        <v>0</v>
      </c>
      <c r="E108" s="242">
        <f>SUM(E109:E109)</f>
        <v>0</v>
      </c>
      <c r="F108" s="242">
        <f>SUM(F109:F109)</f>
        <v>0</v>
      </c>
      <c r="G108" s="242">
        <f t="shared" ref="G108:M108" si="39">SUM(G109:G109)</f>
        <v>0</v>
      </c>
      <c r="H108" s="242">
        <f t="shared" si="39"/>
        <v>0</v>
      </c>
      <c r="I108" s="242">
        <f t="shared" si="39"/>
        <v>0</v>
      </c>
      <c r="J108" s="243">
        <f t="shared" si="39"/>
        <v>0</v>
      </c>
      <c r="K108" s="243">
        <f t="shared" si="39"/>
        <v>0</v>
      </c>
      <c r="L108" s="303"/>
      <c r="M108" s="244">
        <f t="shared" si="39"/>
        <v>0</v>
      </c>
      <c r="N108" s="242">
        <f t="shared" si="36"/>
        <v>0</v>
      </c>
      <c r="O108" s="242">
        <f>SUM(O109:O109)</f>
        <v>0</v>
      </c>
      <c r="P108" s="242">
        <f>SUM(P109:P109)</f>
        <v>0</v>
      </c>
      <c r="Q108" s="242">
        <f t="shared" ref="Q108:W108" si="40">SUM(Q109:Q109)</f>
        <v>0</v>
      </c>
      <c r="R108" s="242">
        <f t="shared" si="40"/>
        <v>0</v>
      </c>
      <c r="S108" s="242">
        <f t="shared" si="40"/>
        <v>0</v>
      </c>
      <c r="T108" s="243">
        <f t="shared" si="40"/>
        <v>0</v>
      </c>
      <c r="U108" s="243">
        <f t="shared" si="40"/>
        <v>0</v>
      </c>
      <c r="V108" s="303"/>
      <c r="W108" s="244">
        <f t="shared" si="40"/>
        <v>0</v>
      </c>
    </row>
    <row r="109" spans="1:23" s="288" customFormat="1" ht="15.75" customHeight="1">
      <c r="A109" s="432"/>
      <c r="B109" s="252"/>
      <c r="C109" s="260"/>
      <c r="D109" s="242">
        <f t="shared" si="34"/>
        <v>0</v>
      </c>
      <c r="E109" s="248"/>
      <c r="F109" s="248"/>
      <c r="G109" s="248"/>
      <c r="H109" s="248"/>
      <c r="I109" s="248"/>
      <c r="J109" s="249"/>
      <c r="K109" s="250"/>
      <c r="L109" s="250"/>
      <c r="M109" s="251"/>
      <c r="N109" s="242">
        <f t="shared" si="36"/>
        <v>0</v>
      </c>
      <c r="O109" s="248"/>
      <c r="P109" s="248"/>
      <c r="Q109" s="248"/>
      <c r="R109" s="248"/>
      <c r="S109" s="248"/>
      <c r="T109" s="249"/>
      <c r="U109" s="250"/>
      <c r="V109" s="250"/>
      <c r="W109" s="251"/>
    </row>
    <row r="110" spans="1:23" s="289" customFormat="1" ht="16.5" customHeight="1">
      <c r="A110" s="433"/>
      <c r="B110" s="245"/>
      <c r="C110" s="246" t="s">
        <v>212</v>
      </c>
      <c r="D110" s="242">
        <f t="shared" si="34"/>
        <v>3301300</v>
      </c>
      <c r="E110" s="242">
        <f t="shared" ref="E110:M110" si="41">SUM(E111:E112)</f>
        <v>0</v>
      </c>
      <c r="F110" s="242">
        <f t="shared" si="41"/>
        <v>0</v>
      </c>
      <c r="G110" s="242">
        <f t="shared" si="41"/>
        <v>0</v>
      </c>
      <c r="H110" s="242">
        <f t="shared" si="41"/>
        <v>0</v>
      </c>
      <c r="I110" s="242">
        <f t="shared" si="41"/>
        <v>1300</v>
      </c>
      <c r="J110" s="243">
        <f t="shared" si="41"/>
        <v>0</v>
      </c>
      <c r="K110" s="243">
        <f t="shared" si="41"/>
        <v>3300000</v>
      </c>
      <c r="L110" s="303"/>
      <c r="M110" s="244">
        <f t="shared" si="41"/>
        <v>0</v>
      </c>
      <c r="N110" s="242">
        <f t="shared" si="36"/>
        <v>1270</v>
      </c>
      <c r="O110" s="242">
        <f t="shared" ref="O110:U110" si="42">SUM(O111:O112)</f>
        <v>0</v>
      </c>
      <c r="P110" s="242">
        <f t="shared" si="42"/>
        <v>0</v>
      </c>
      <c r="Q110" s="242">
        <f t="shared" si="42"/>
        <v>0</v>
      </c>
      <c r="R110" s="242">
        <f t="shared" si="42"/>
        <v>0</v>
      </c>
      <c r="S110" s="242">
        <f t="shared" si="42"/>
        <v>1270</v>
      </c>
      <c r="T110" s="243">
        <f t="shared" si="42"/>
        <v>0</v>
      </c>
      <c r="U110" s="243">
        <f t="shared" si="42"/>
        <v>0</v>
      </c>
      <c r="V110" s="303"/>
      <c r="W110" s="244">
        <f t="shared" ref="W110" si="43">SUM(W111:W112)</f>
        <v>0</v>
      </c>
    </row>
    <row r="111" spans="1:23" s="289" customFormat="1" ht="69" customHeight="1">
      <c r="A111" s="433"/>
      <c r="B111" s="245">
        <v>282</v>
      </c>
      <c r="C111" s="247" t="s">
        <v>427</v>
      </c>
      <c r="D111" s="242">
        <f t="shared" si="34"/>
        <v>1300</v>
      </c>
      <c r="E111" s="248"/>
      <c r="F111" s="248"/>
      <c r="G111" s="248"/>
      <c r="H111" s="248"/>
      <c r="I111" s="248">
        <v>1300</v>
      </c>
      <c r="J111" s="416" t="s">
        <v>428</v>
      </c>
      <c r="K111" s="248"/>
      <c r="L111" s="268"/>
      <c r="M111" s="251"/>
      <c r="N111" s="242">
        <f t="shared" si="36"/>
        <v>1270</v>
      </c>
      <c r="O111" s="248"/>
      <c r="P111" s="248"/>
      <c r="Q111" s="248"/>
      <c r="R111" s="248"/>
      <c r="S111" s="248">
        <v>1270</v>
      </c>
      <c r="T111" s="416" t="s">
        <v>428</v>
      </c>
      <c r="U111" s="248"/>
      <c r="V111" s="268"/>
      <c r="W111" s="251"/>
    </row>
    <row r="112" spans="1:23" ht="23.25" customHeight="1">
      <c r="A112" s="434"/>
      <c r="B112" s="252">
        <v>283</v>
      </c>
      <c r="C112" s="284" t="s">
        <v>498</v>
      </c>
      <c r="D112" s="242">
        <f t="shared" si="34"/>
        <v>3300000</v>
      </c>
      <c r="E112" s="248"/>
      <c r="F112" s="248"/>
      <c r="G112" s="248"/>
      <c r="H112" s="248"/>
      <c r="I112" s="248"/>
      <c r="J112" s="249"/>
      <c r="K112" s="250">
        <v>3300000</v>
      </c>
      <c r="L112" s="250" t="s">
        <v>493</v>
      </c>
      <c r="M112" s="251"/>
      <c r="N112" s="242">
        <f t="shared" si="36"/>
        <v>0</v>
      </c>
      <c r="O112" s="248"/>
      <c r="P112" s="248"/>
      <c r="Q112" s="248"/>
      <c r="R112" s="248"/>
      <c r="S112" s="248"/>
      <c r="T112" s="249"/>
      <c r="U112" s="250"/>
      <c r="V112" s="250" t="s">
        <v>493</v>
      </c>
      <c r="W112" s="251"/>
    </row>
    <row r="113" spans="1:23" ht="15.75" customHeight="1">
      <c r="B113" s="252"/>
      <c r="C113" s="283" t="s">
        <v>239</v>
      </c>
      <c r="D113" s="242">
        <f t="shared" si="34"/>
        <v>1411038</v>
      </c>
      <c r="E113" s="242">
        <f t="shared" ref="E113:M113" si="44">SUM(E114:E117)</f>
        <v>0</v>
      </c>
      <c r="F113" s="242">
        <f t="shared" si="44"/>
        <v>0</v>
      </c>
      <c r="G113" s="242">
        <f t="shared" si="44"/>
        <v>0</v>
      </c>
      <c r="H113" s="242">
        <f t="shared" si="44"/>
        <v>0</v>
      </c>
      <c r="I113" s="242">
        <f t="shared" si="44"/>
        <v>21385</v>
      </c>
      <c r="J113" s="243">
        <f t="shared" si="44"/>
        <v>0</v>
      </c>
      <c r="K113" s="243">
        <f t="shared" si="44"/>
        <v>1389653</v>
      </c>
      <c r="L113" s="302">
        <f t="shared" si="44"/>
        <v>0</v>
      </c>
      <c r="M113" s="244">
        <f t="shared" si="44"/>
        <v>0</v>
      </c>
      <c r="N113" s="242">
        <f t="shared" si="36"/>
        <v>1067780</v>
      </c>
      <c r="O113" s="242">
        <f t="shared" ref="O113:W113" si="45">SUM(O114:O117)</f>
        <v>0</v>
      </c>
      <c r="P113" s="242">
        <f t="shared" si="45"/>
        <v>0</v>
      </c>
      <c r="Q113" s="242">
        <f t="shared" si="45"/>
        <v>0</v>
      </c>
      <c r="R113" s="242">
        <f t="shared" si="45"/>
        <v>0</v>
      </c>
      <c r="S113" s="242">
        <f t="shared" si="45"/>
        <v>0</v>
      </c>
      <c r="T113" s="243">
        <f t="shared" si="45"/>
        <v>0</v>
      </c>
      <c r="U113" s="243">
        <f t="shared" si="45"/>
        <v>1067780</v>
      </c>
      <c r="V113" s="302">
        <f t="shared" si="45"/>
        <v>0</v>
      </c>
      <c r="W113" s="244">
        <f t="shared" si="45"/>
        <v>0</v>
      </c>
    </row>
    <row r="114" spans="1:23" ht="21.75" customHeight="1">
      <c r="B114" s="252">
        <v>311</v>
      </c>
      <c r="C114" s="258" t="s">
        <v>301</v>
      </c>
      <c r="D114" s="242">
        <f t="shared" si="34"/>
        <v>1057461</v>
      </c>
      <c r="E114" s="248"/>
      <c r="F114" s="248"/>
      <c r="G114" s="248"/>
      <c r="H114" s="248"/>
      <c r="I114" s="248"/>
      <c r="J114" s="249"/>
      <c r="K114" s="248">
        <v>1057461</v>
      </c>
      <c r="L114" s="268" t="s">
        <v>499</v>
      </c>
      <c r="M114" s="251"/>
      <c r="N114" s="242">
        <f t="shared" si="36"/>
        <v>735588</v>
      </c>
      <c r="O114" s="248"/>
      <c r="P114" s="248"/>
      <c r="Q114" s="248"/>
      <c r="R114" s="248"/>
      <c r="S114" s="248"/>
      <c r="T114" s="249"/>
      <c r="U114" s="248">
        <v>735588</v>
      </c>
      <c r="V114" s="268" t="s">
        <v>494</v>
      </c>
      <c r="W114" s="251"/>
    </row>
    <row r="115" spans="1:23" ht="70.5" customHeight="1">
      <c r="B115" s="252">
        <v>311</v>
      </c>
      <c r="C115" s="258" t="s">
        <v>429</v>
      </c>
      <c r="D115" s="242">
        <f t="shared" si="34"/>
        <v>43070</v>
      </c>
      <c r="E115" s="248"/>
      <c r="F115" s="248"/>
      <c r="G115" s="248"/>
      <c r="H115" s="248"/>
      <c r="I115" s="248">
        <v>21385</v>
      </c>
      <c r="J115" s="416" t="s">
        <v>428</v>
      </c>
      <c r="K115" s="248">
        <v>21685</v>
      </c>
      <c r="L115" s="268" t="s">
        <v>499</v>
      </c>
      <c r="M115" s="251"/>
      <c r="N115" s="242">
        <f t="shared" si="36"/>
        <v>21685</v>
      </c>
      <c r="O115" s="248"/>
      <c r="P115" s="248"/>
      <c r="Q115" s="248"/>
      <c r="R115" s="248"/>
      <c r="S115" s="248"/>
      <c r="T115" s="416" t="s">
        <v>428</v>
      </c>
      <c r="U115" s="248">
        <v>21685</v>
      </c>
      <c r="V115" s="268" t="s">
        <v>494</v>
      </c>
      <c r="W115" s="251"/>
    </row>
    <row r="116" spans="1:23" s="269" customFormat="1" ht="26.25" customHeight="1">
      <c r="A116" s="411"/>
      <c r="B116" s="245">
        <v>311</v>
      </c>
      <c r="C116" s="285" t="s">
        <v>500</v>
      </c>
      <c r="D116" s="242">
        <f t="shared" si="34"/>
        <v>310507</v>
      </c>
      <c r="E116" s="248"/>
      <c r="F116" s="248"/>
      <c r="G116" s="248"/>
      <c r="H116" s="248"/>
      <c r="I116" s="248"/>
      <c r="J116" s="248"/>
      <c r="K116" s="248">
        <v>310507</v>
      </c>
      <c r="L116" s="268" t="s">
        <v>499</v>
      </c>
      <c r="M116" s="251"/>
      <c r="N116" s="242">
        <f t="shared" si="36"/>
        <v>310507</v>
      </c>
      <c r="O116" s="248"/>
      <c r="P116" s="248"/>
      <c r="Q116" s="248"/>
      <c r="R116" s="248"/>
      <c r="S116" s="248"/>
      <c r="T116" s="248"/>
      <c r="U116" s="248">
        <v>310507</v>
      </c>
      <c r="V116" s="268" t="s">
        <v>494</v>
      </c>
      <c r="W116" s="251"/>
    </row>
    <row r="117" spans="1:23" s="269" customFormat="1" ht="13.5" customHeight="1">
      <c r="A117" s="411"/>
      <c r="B117" s="245"/>
      <c r="C117" s="285"/>
      <c r="D117" s="242">
        <f t="shared" si="34"/>
        <v>0</v>
      </c>
      <c r="E117" s="248"/>
      <c r="F117" s="248"/>
      <c r="G117" s="248"/>
      <c r="H117" s="248"/>
      <c r="I117" s="248"/>
      <c r="J117" s="248"/>
      <c r="K117" s="248"/>
      <c r="L117" s="268"/>
      <c r="M117" s="251"/>
      <c r="N117" s="242">
        <f t="shared" si="36"/>
        <v>0</v>
      </c>
      <c r="O117" s="248"/>
      <c r="P117" s="248"/>
      <c r="Q117" s="248"/>
      <c r="R117" s="248"/>
      <c r="S117" s="248"/>
      <c r="T117" s="248"/>
      <c r="U117" s="248"/>
      <c r="V117" s="268"/>
      <c r="W117" s="251"/>
    </row>
    <row r="118" spans="1:23" ht="35.25" customHeight="1">
      <c r="A118" s="415"/>
      <c r="B118" s="261"/>
      <c r="C118" s="262" t="s">
        <v>264</v>
      </c>
      <c r="D118" s="242">
        <f t="shared" si="34"/>
        <v>90140</v>
      </c>
      <c r="E118" s="242">
        <f>SUM(E119:E126)</f>
        <v>0</v>
      </c>
      <c r="F118" s="242">
        <f t="shared" ref="F118:M118" si="46">SUM(F119:F126)</f>
        <v>0</v>
      </c>
      <c r="G118" s="242">
        <f t="shared" si="46"/>
        <v>0</v>
      </c>
      <c r="H118" s="242">
        <f t="shared" si="46"/>
        <v>61940</v>
      </c>
      <c r="I118" s="242">
        <f t="shared" si="46"/>
        <v>1200</v>
      </c>
      <c r="J118" s="242">
        <f t="shared" si="46"/>
        <v>0</v>
      </c>
      <c r="K118" s="242">
        <f t="shared" si="46"/>
        <v>0</v>
      </c>
      <c r="L118" s="419">
        <f t="shared" si="46"/>
        <v>0</v>
      </c>
      <c r="M118" s="242">
        <f t="shared" si="46"/>
        <v>27000</v>
      </c>
      <c r="N118" s="242">
        <f t="shared" si="36"/>
        <v>90138</v>
      </c>
      <c r="O118" s="242">
        <f>SUM(O119:O126)</f>
        <v>0</v>
      </c>
      <c r="P118" s="242">
        <f t="shared" ref="P118:W118" si="47">SUM(P119:P126)</f>
        <v>0</v>
      </c>
      <c r="Q118" s="242">
        <f t="shared" si="47"/>
        <v>0</v>
      </c>
      <c r="R118" s="242">
        <f t="shared" si="47"/>
        <v>61940</v>
      </c>
      <c r="S118" s="242">
        <f t="shared" si="47"/>
        <v>1198</v>
      </c>
      <c r="T118" s="242">
        <f t="shared" si="47"/>
        <v>0</v>
      </c>
      <c r="U118" s="242">
        <f t="shared" si="47"/>
        <v>0</v>
      </c>
      <c r="V118" s="419">
        <f t="shared" si="47"/>
        <v>0</v>
      </c>
      <c r="W118" s="242">
        <f t="shared" si="47"/>
        <v>27000</v>
      </c>
    </row>
    <row r="119" spans="1:23" ht="35.25" customHeight="1">
      <c r="A119" s="415"/>
      <c r="B119" s="261">
        <v>524</v>
      </c>
      <c r="C119" s="286" t="s">
        <v>430</v>
      </c>
      <c r="D119" s="242">
        <f t="shared" si="34"/>
        <v>27000</v>
      </c>
      <c r="E119" s="248"/>
      <c r="F119" s="248"/>
      <c r="G119" s="248"/>
      <c r="H119" s="248"/>
      <c r="I119" s="248"/>
      <c r="J119" s="277"/>
      <c r="K119" s="277"/>
      <c r="L119" s="250"/>
      <c r="M119" s="251">
        <v>27000</v>
      </c>
      <c r="N119" s="242">
        <f t="shared" si="36"/>
        <v>27000</v>
      </c>
      <c r="O119" s="248"/>
      <c r="P119" s="248"/>
      <c r="Q119" s="248"/>
      <c r="R119" s="248"/>
      <c r="S119" s="248"/>
      <c r="T119" s="277"/>
      <c r="U119" s="277"/>
      <c r="V119" s="250"/>
      <c r="W119" s="251">
        <v>27000</v>
      </c>
    </row>
    <row r="120" spans="1:23" ht="68.25" customHeight="1">
      <c r="B120" s="252">
        <v>561</v>
      </c>
      <c r="C120" s="259" t="s">
        <v>431</v>
      </c>
      <c r="D120" s="242">
        <f t="shared" si="34"/>
        <v>1200</v>
      </c>
      <c r="E120" s="248"/>
      <c r="F120" s="248"/>
      <c r="G120" s="248"/>
      <c r="H120" s="248"/>
      <c r="I120" s="248">
        <v>1200</v>
      </c>
      <c r="J120" s="416" t="s">
        <v>428</v>
      </c>
      <c r="K120" s="248"/>
      <c r="L120" s="268"/>
      <c r="M120" s="251"/>
      <c r="N120" s="242">
        <f t="shared" si="36"/>
        <v>1198</v>
      </c>
      <c r="O120" s="248"/>
      <c r="P120" s="248"/>
      <c r="Q120" s="248"/>
      <c r="R120" s="248"/>
      <c r="S120" s="248">
        <v>1198</v>
      </c>
      <c r="T120" s="416" t="s">
        <v>428</v>
      </c>
      <c r="U120" s="248"/>
      <c r="V120" s="268"/>
      <c r="W120" s="251"/>
    </row>
    <row r="121" spans="1:23" ht="44.25" customHeight="1">
      <c r="B121" s="252">
        <v>589</v>
      </c>
      <c r="C121" s="285" t="s">
        <v>432</v>
      </c>
      <c r="D121" s="242">
        <f t="shared" si="34"/>
        <v>15200</v>
      </c>
      <c r="E121" s="248"/>
      <c r="F121" s="248"/>
      <c r="G121" s="248"/>
      <c r="H121" s="248">
        <v>15200</v>
      </c>
      <c r="I121" s="248"/>
      <c r="J121" s="416"/>
      <c r="K121" s="248"/>
      <c r="L121" s="268"/>
      <c r="M121" s="251"/>
      <c r="N121" s="242">
        <f t="shared" si="36"/>
        <v>15200</v>
      </c>
      <c r="O121" s="248"/>
      <c r="P121" s="248"/>
      <c r="Q121" s="248"/>
      <c r="R121" s="248">
        <v>15200</v>
      </c>
      <c r="S121" s="248"/>
      <c r="T121" s="416"/>
      <c r="U121" s="248"/>
      <c r="V121" s="268"/>
      <c r="W121" s="251"/>
    </row>
    <row r="122" spans="1:23" ht="45" customHeight="1">
      <c r="B122" s="252">
        <v>589</v>
      </c>
      <c r="C122" s="285" t="s">
        <v>433</v>
      </c>
      <c r="D122" s="242">
        <f t="shared" si="34"/>
        <v>15200</v>
      </c>
      <c r="E122" s="248"/>
      <c r="F122" s="248"/>
      <c r="G122" s="248"/>
      <c r="H122" s="248">
        <v>15200</v>
      </c>
      <c r="I122" s="248"/>
      <c r="J122" s="416"/>
      <c r="K122" s="248"/>
      <c r="L122" s="268"/>
      <c r="M122" s="251"/>
      <c r="N122" s="242">
        <f t="shared" si="36"/>
        <v>15200</v>
      </c>
      <c r="O122" s="248"/>
      <c r="P122" s="248"/>
      <c r="Q122" s="248"/>
      <c r="R122" s="248">
        <v>15200</v>
      </c>
      <c r="S122" s="248"/>
      <c r="T122" s="416"/>
      <c r="U122" s="248"/>
      <c r="V122" s="268"/>
      <c r="W122" s="251"/>
    </row>
    <row r="123" spans="1:23" ht="49.5" customHeight="1">
      <c r="B123" s="252">
        <v>589</v>
      </c>
      <c r="C123" s="285" t="s">
        <v>434</v>
      </c>
      <c r="D123" s="242">
        <f t="shared" si="34"/>
        <v>15200</v>
      </c>
      <c r="E123" s="248"/>
      <c r="F123" s="248"/>
      <c r="G123" s="248"/>
      <c r="H123" s="248">
        <v>15200</v>
      </c>
      <c r="I123" s="248"/>
      <c r="J123" s="416"/>
      <c r="K123" s="248"/>
      <c r="L123" s="268"/>
      <c r="M123" s="251"/>
      <c r="N123" s="242">
        <f t="shared" si="36"/>
        <v>15200</v>
      </c>
      <c r="O123" s="248"/>
      <c r="P123" s="248"/>
      <c r="Q123" s="248"/>
      <c r="R123" s="248">
        <v>15200</v>
      </c>
      <c r="S123" s="248"/>
      <c r="T123" s="416"/>
      <c r="U123" s="248"/>
      <c r="V123" s="268"/>
      <c r="W123" s="251"/>
    </row>
    <row r="124" spans="1:23" ht="51.75" customHeight="1">
      <c r="B124" s="252">
        <v>589</v>
      </c>
      <c r="C124" s="285" t="s">
        <v>435</v>
      </c>
      <c r="D124" s="242">
        <f t="shared" si="34"/>
        <v>10200</v>
      </c>
      <c r="E124" s="248"/>
      <c r="F124" s="248"/>
      <c r="G124" s="248"/>
      <c r="H124" s="248">
        <v>10200</v>
      </c>
      <c r="I124" s="248"/>
      <c r="J124" s="416"/>
      <c r="K124" s="248"/>
      <c r="L124" s="268"/>
      <c r="M124" s="251"/>
      <c r="N124" s="242">
        <f t="shared" si="36"/>
        <v>10200</v>
      </c>
      <c r="O124" s="248"/>
      <c r="P124" s="248"/>
      <c r="Q124" s="248"/>
      <c r="R124" s="248">
        <v>10200</v>
      </c>
      <c r="S124" s="248"/>
      <c r="T124" s="416"/>
      <c r="U124" s="248"/>
      <c r="V124" s="268"/>
      <c r="W124" s="251"/>
    </row>
    <row r="125" spans="1:23" ht="45" customHeight="1">
      <c r="B125" s="252">
        <v>530</v>
      </c>
      <c r="C125" s="221" t="s">
        <v>436</v>
      </c>
      <c r="D125" s="242">
        <f t="shared" si="34"/>
        <v>2690</v>
      </c>
      <c r="E125" s="248"/>
      <c r="F125" s="248"/>
      <c r="G125" s="248"/>
      <c r="H125" s="248">
        <v>2690</v>
      </c>
      <c r="I125" s="248"/>
      <c r="J125" s="416"/>
      <c r="K125" s="248"/>
      <c r="L125" s="268"/>
      <c r="M125" s="251"/>
      <c r="N125" s="242">
        <f t="shared" si="36"/>
        <v>2690</v>
      </c>
      <c r="O125" s="248"/>
      <c r="P125" s="248"/>
      <c r="Q125" s="248"/>
      <c r="R125" s="248">
        <v>2690</v>
      </c>
      <c r="S125" s="248"/>
      <c r="T125" s="416"/>
      <c r="U125" s="248"/>
      <c r="V125" s="268"/>
      <c r="W125" s="251"/>
    </row>
    <row r="126" spans="1:23" ht="48" customHeight="1">
      <c r="B126" s="252">
        <v>550</v>
      </c>
      <c r="C126" s="220" t="s">
        <v>437</v>
      </c>
      <c r="D126" s="242">
        <f t="shared" si="34"/>
        <v>3450</v>
      </c>
      <c r="E126" s="248"/>
      <c r="F126" s="248"/>
      <c r="G126" s="248"/>
      <c r="H126" s="248">
        <v>3450</v>
      </c>
      <c r="I126" s="248"/>
      <c r="J126" s="228"/>
      <c r="K126" s="248"/>
      <c r="L126" s="268"/>
      <c r="M126" s="251"/>
      <c r="N126" s="242">
        <f t="shared" si="36"/>
        <v>3450</v>
      </c>
      <c r="O126" s="248"/>
      <c r="P126" s="248"/>
      <c r="Q126" s="248"/>
      <c r="R126" s="248">
        <v>3450</v>
      </c>
      <c r="S126" s="248"/>
      <c r="T126" s="228"/>
      <c r="U126" s="248"/>
      <c r="V126" s="268"/>
      <c r="W126" s="251"/>
    </row>
    <row r="127" spans="1:23" ht="37.5" customHeight="1">
      <c r="B127" s="245"/>
      <c r="C127" s="246" t="s">
        <v>213</v>
      </c>
      <c r="D127" s="242">
        <f t="shared" si="34"/>
        <v>637386</v>
      </c>
      <c r="E127" s="242">
        <f t="shared" ref="E127:M127" si="48">SUM(E128:E142)</f>
        <v>120000</v>
      </c>
      <c r="F127" s="242">
        <f t="shared" si="48"/>
        <v>0</v>
      </c>
      <c r="G127" s="242">
        <f t="shared" si="48"/>
        <v>104452</v>
      </c>
      <c r="H127" s="242">
        <f t="shared" si="48"/>
        <v>176615</v>
      </c>
      <c r="I127" s="242">
        <f t="shared" si="48"/>
        <v>0</v>
      </c>
      <c r="J127" s="242">
        <f t="shared" si="48"/>
        <v>0</v>
      </c>
      <c r="K127" s="242">
        <f t="shared" si="48"/>
        <v>14966</v>
      </c>
      <c r="L127" s="419">
        <f t="shared" si="48"/>
        <v>0</v>
      </c>
      <c r="M127" s="242">
        <f t="shared" si="48"/>
        <v>221353</v>
      </c>
      <c r="N127" s="242">
        <f t="shared" si="36"/>
        <v>451896</v>
      </c>
      <c r="O127" s="242">
        <f t="shared" ref="O127:W127" si="49">SUM(O128:O142)</f>
        <v>115998</v>
      </c>
      <c r="P127" s="242">
        <f t="shared" si="49"/>
        <v>0</v>
      </c>
      <c r="Q127" s="242">
        <f t="shared" si="49"/>
        <v>68352</v>
      </c>
      <c r="R127" s="242">
        <f t="shared" si="49"/>
        <v>49817</v>
      </c>
      <c r="S127" s="242">
        <f t="shared" si="49"/>
        <v>0</v>
      </c>
      <c r="T127" s="242">
        <f t="shared" si="49"/>
        <v>0</v>
      </c>
      <c r="U127" s="242">
        <f t="shared" si="49"/>
        <v>14966</v>
      </c>
      <c r="V127" s="419">
        <f t="shared" si="49"/>
        <v>0</v>
      </c>
      <c r="W127" s="242">
        <f t="shared" si="49"/>
        <v>202763</v>
      </c>
    </row>
    <row r="128" spans="1:23" ht="24">
      <c r="B128" s="280">
        <v>603</v>
      </c>
      <c r="C128" s="268" t="s">
        <v>240</v>
      </c>
      <c r="D128" s="242">
        <f t="shared" si="34"/>
        <v>1000</v>
      </c>
      <c r="E128" s="248"/>
      <c r="F128" s="248"/>
      <c r="G128" s="248"/>
      <c r="H128" s="248">
        <v>1000</v>
      </c>
      <c r="I128" s="248"/>
      <c r="J128" s="249"/>
      <c r="K128" s="250"/>
      <c r="L128" s="250"/>
      <c r="M128" s="251"/>
      <c r="N128" s="242">
        <f t="shared" si="36"/>
        <v>0</v>
      </c>
      <c r="O128" s="248"/>
      <c r="P128" s="248"/>
      <c r="Q128" s="248"/>
      <c r="R128" s="248"/>
      <c r="S128" s="248"/>
      <c r="T128" s="249"/>
      <c r="U128" s="250"/>
      <c r="V128" s="250"/>
      <c r="W128" s="251"/>
    </row>
    <row r="129" spans="1:23" ht="36">
      <c r="B129" s="280">
        <v>603</v>
      </c>
      <c r="C129" s="268" t="s">
        <v>318</v>
      </c>
      <c r="D129" s="242">
        <f t="shared" si="34"/>
        <v>1600</v>
      </c>
      <c r="E129" s="248"/>
      <c r="F129" s="248"/>
      <c r="G129" s="248"/>
      <c r="H129" s="248">
        <v>1600</v>
      </c>
      <c r="I129" s="248"/>
      <c r="J129" s="249"/>
      <c r="K129" s="250"/>
      <c r="L129" s="250"/>
      <c r="M129" s="251"/>
      <c r="N129" s="242">
        <f t="shared" si="36"/>
        <v>0</v>
      </c>
      <c r="O129" s="248"/>
      <c r="P129" s="248"/>
      <c r="Q129" s="248"/>
      <c r="R129" s="248"/>
      <c r="S129" s="248"/>
      <c r="T129" s="249"/>
      <c r="U129" s="250"/>
      <c r="V129" s="250"/>
      <c r="W129" s="251"/>
    </row>
    <row r="130" spans="1:23" ht="36">
      <c r="B130" s="280">
        <v>603</v>
      </c>
      <c r="C130" s="268" t="s">
        <v>302</v>
      </c>
      <c r="D130" s="242">
        <f t="shared" si="34"/>
        <v>1000</v>
      </c>
      <c r="E130" s="248"/>
      <c r="F130" s="248"/>
      <c r="G130" s="248"/>
      <c r="H130" s="248">
        <v>1000</v>
      </c>
      <c r="I130" s="248"/>
      <c r="J130" s="249"/>
      <c r="K130" s="250"/>
      <c r="L130" s="250"/>
      <c r="M130" s="251"/>
      <c r="N130" s="242">
        <f t="shared" si="36"/>
        <v>0</v>
      </c>
      <c r="O130" s="248"/>
      <c r="P130" s="248"/>
      <c r="Q130" s="248"/>
      <c r="R130" s="248"/>
      <c r="S130" s="248"/>
      <c r="T130" s="249"/>
      <c r="U130" s="250"/>
      <c r="V130" s="250"/>
      <c r="W130" s="251"/>
    </row>
    <row r="131" spans="1:23" ht="36">
      <c r="A131" s="382">
        <v>1000</v>
      </c>
      <c r="B131" s="280">
        <v>603</v>
      </c>
      <c r="C131" s="268" t="s">
        <v>346</v>
      </c>
      <c r="D131" s="242">
        <f t="shared" si="34"/>
        <v>0</v>
      </c>
      <c r="E131" s="248"/>
      <c r="F131" s="248"/>
      <c r="G131" s="248"/>
      <c r="H131" s="248"/>
      <c r="I131" s="248"/>
      <c r="J131" s="249"/>
      <c r="K131" s="250"/>
      <c r="L131" s="250"/>
      <c r="M131" s="251"/>
      <c r="N131" s="242">
        <f t="shared" si="36"/>
        <v>0</v>
      </c>
      <c r="O131" s="248"/>
      <c r="P131" s="248"/>
      <c r="Q131" s="248"/>
      <c r="R131" s="248"/>
      <c r="S131" s="248"/>
      <c r="T131" s="249"/>
      <c r="U131" s="250"/>
      <c r="V131" s="250"/>
      <c r="W131" s="251"/>
    </row>
    <row r="132" spans="1:23" ht="27" customHeight="1">
      <c r="B132" s="280">
        <v>603</v>
      </c>
      <c r="C132" s="268" t="s">
        <v>347</v>
      </c>
      <c r="D132" s="242">
        <f t="shared" si="34"/>
        <v>1392</v>
      </c>
      <c r="E132" s="248"/>
      <c r="F132" s="248"/>
      <c r="G132" s="248">
        <v>1392</v>
      </c>
      <c r="H132" s="248"/>
      <c r="I132" s="248"/>
      <c r="J132" s="249"/>
      <c r="K132" s="248"/>
      <c r="L132" s="268"/>
      <c r="M132" s="251"/>
      <c r="N132" s="242">
        <f t="shared" si="36"/>
        <v>1392</v>
      </c>
      <c r="O132" s="248"/>
      <c r="P132" s="248"/>
      <c r="Q132" s="248">
        <v>1392</v>
      </c>
      <c r="R132" s="248"/>
      <c r="S132" s="248"/>
      <c r="T132" s="249"/>
      <c r="U132" s="248"/>
      <c r="V132" s="268"/>
      <c r="W132" s="251"/>
    </row>
    <row r="133" spans="1:23" ht="24.75" customHeight="1">
      <c r="B133" s="280">
        <v>603</v>
      </c>
      <c r="C133" s="268" t="s">
        <v>348</v>
      </c>
      <c r="D133" s="242">
        <f t="shared" si="34"/>
        <v>960</v>
      </c>
      <c r="E133" s="248"/>
      <c r="F133" s="248"/>
      <c r="G133" s="248">
        <v>960</v>
      </c>
      <c r="H133" s="248"/>
      <c r="I133" s="248"/>
      <c r="J133" s="249"/>
      <c r="K133" s="248"/>
      <c r="L133" s="268"/>
      <c r="M133" s="251"/>
      <c r="N133" s="242">
        <f t="shared" si="36"/>
        <v>960</v>
      </c>
      <c r="O133" s="248"/>
      <c r="P133" s="248"/>
      <c r="Q133" s="248">
        <v>960</v>
      </c>
      <c r="R133" s="248"/>
      <c r="S133" s="248"/>
      <c r="T133" s="249"/>
      <c r="U133" s="248"/>
      <c r="V133" s="268"/>
      <c r="W133" s="251"/>
    </row>
    <row r="134" spans="1:23" ht="24.75" customHeight="1">
      <c r="B134" s="280">
        <v>619</v>
      </c>
      <c r="C134" s="271" t="s">
        <v>438</v>
      </c>
      <c r="D134" s="242">
        <f t="shared" si="34"/>
        <v>100000</v>
      </c>
      <c r="E134" s="248">
        <v>100000</v>
      </c>
      <c r="F134" s="248"/>
      <c r="G134" s="248"/>
      <c r="H134" s="248"/>
      <c r="I134" s="248"/>
      <c r="J134" s="249"/>
      <c r="K134" s="248"/>
      <c r="L134" s="268"/>
      <c r="M134" s="251"/>
      <c r="N134" s="242">
        <f t="shared" si="36"/>
        <v>95998</v>
      </c>
      <c r="O134" s="248">
        <v>95998</v>
      </c>
      <c r="P134" s="248"/>
      <c r="Q134" s="248"/>
      <c r="R134" s="248"/>
      <c r="S134" s="248"/>
      <c r="T134" s="249"/>
      <c r="U134" s="248"/>
      <c r="V134" s="268"/>
      <c r="W134" s="251"/>
    </row>
    <row r="135" spans="1:23" ht="85.5" customHeight="1">
      <c r="B135" s="280">
        <v>619</v>
      </c>
      <c r="C135" s="291" t="s">
        <v>439</v>
      </c>
      <c r="D135" s="242">
        <f t="shared" si="34"/>
        <v>2912</v>
      </c>
      <c r="E135" s="248">
        <v>2912</v>
      </c>
      <c r="F135" s="248"/>
      <c r="G135" s="248"/>
      <c r="H135" s="248"/>
      <c r="I135" s="248"/>
      <c r="J135" s="249"/>
      <c r="K135" s="248"/>
      <c r="L135" s="268"/>
      <c r="M135" s="251"/>
      <c r="N135" s="242">
        <f t="shared" si="36"/>
        <v>2912</v>
      </c>
      <c r="O135" s="248">
        <v>2912</v>
      </c>
      <c r="P135" s="248"/>
      <c r="Q135" s="248"/>
      <c r="R135" s="248"/>
      <c r="S135" s="248"/>
      <c r="T135" s="249"/>
      <c r="U135" s="248"/>
      <c r="V135" s="268"/>
      <c r="W135" s="251"/>
    </row>
    <row r="136" spans="1:23" ht="120">
      <c r="B136" s="294">
        <v>606</v>
      </c>
      <c r="C136" s="435" t="s">
        <v>440</v>
      </c>
      <c r="D136" s="242">
        <f t="shared" si="34"/>
        <v>292456</v>
      </c>
      <c r="E136" s="248">
        <v>17088</v>
      </c>
      <c r="F136" s="248"/>
      <c r="G136" s="248"/>
      <c r="H136" s="248">
        <v>54015</v>
      </c>
      <c r="I136" s="248"/>
      <c r="J136" s="249"/>
      <c r="K136" s="248"/>
      <c r="L136" s="268"/>
      <c r="M136" s="251">
        <v>221353</v>
      </c>
      <c r="N136" s="242">
        <f t="shared" si="36"/>
        <v>269668</v>
      </c>
      <c r="O136" s="248">
        <v>17088</v>
      </c>
      <c r="P136" s="248"/>
      <c r="Q136" s="248"/>
      <c r="R136" s="248">
        <v>49817</v>
      </c>
      <c r="S136" s="248"/>
      <c r="T136" s="249"/>
      <c r="U136" s="248"/>
      <c r="V136" s="268"/>
      <c r="W136" s="251">
        <v>202763</v>
      </c>
    </row>
    <row r="137" spans="1:23" ht="36">
      <c r="B137" s="292">
        <v>603</v>
      </c>
      <c r="C137" s="293" t="s">
        <v>303</v>
      </c>
      <c r="D137" s="242">
        <f t="shared" si="34"/>
        <v>119000</v>
      </c>
      <c r="E137" s="248"/>
      <c r="F137" s="248"/>
      <c r="G137" s="248"/>
      <c r="H137" s="248">
        <v>119000</v>
      </c>
      <c r="I137" s="248"/>
      <c r="J137" s="249"/>
      <c r="K137" s="248"/>
      <c r="L137" s="268"/>
      <c r="M137" s="251"/>
      <c r="N137" s="242">
        <f t="shared" si="36"/>
        <v>0</v>
      </c>
      <c r="O137" s="248"/>
      <c r="P137" s="248"/>
      <c r="Q137" s="248"/>
      <c r="R137" s="248"/>
      <c r="S137" s="248"/>
      <c r="T137" s="249"/>
      <c r="U137" s="248"/>
      <c r="V137" s="268"/>
      <c r="W137" s="251"/>
    </row>
    <row r="138" spans="1:23" ht="24">
      <c r="B138" s="280">
        <v>619</v>
      </c>
      <c r="C138" s="295" t="s">
        <v>441</v>
      </c>
      <c r="D138" s="242">
        <v>90000</v>
      </c>
      <c r="E138" s="248"/>
      <c r="F138" s="248"/>
      <c r="G138" s="248">
        <v>90000</v>
      </c>
      <c r="H138" s="248"/>
      <c r="I138" s="248"/>
      <c r="J138" s="249"/>
      <c r="K138" s="248"/>
      <c r="L138" s="268"/>
      <c r="M138" s="251"/>
      <c r="N138" s="242">
        <v>90000</v>
      </c>
      <c r="O138" s="248"/>
      <c r="P138" s="248"/>
      <c r="Q138" s="248">
        <v>54000</v>
      </c>
      <c r="R138" s="248"/>
      <c r="S138" s="248"/>
      <c r="T138" s="249"/>
      <c r="U138" s="248"/>
      <c r="V138" s="268"/>
      <c r="W138" s="251"/>
    </row>
    <row r="139" spans="1:23" ht="18.75" customHeight="1">
      <c r="B139" s="280">
        <v>619</v>
      </c>
      <c r="C139" s="296" t="s">
        <v>349</v>
      </c>
      <c r="D139" s="242">
        <f>SUM(E139:M139)</f>
        <v>7000</v>
      </c>
      <c r="E139" s="248"/>
      <c r="F139" s="248"/>
      <c r="G139" s="248">
        <v>7000</v>
      </c>
      <c r="H139" s="248"/>
      <c r="I139" s="248"/>
      <c r="J139" s="436"/>
      <c r="K139" s="248"/>
      <c r="L139" s="268"/>
      <c r="M139" s="251"/>
      <c r="N139" s="242">
        <f>SUM(O139:W139)</f>
        <v>7000</v>
      </c>
      <c r="O139" s="248"/>
      <c r="P139" s="248"/>
      <c r="Q139" s="248">
        <v>7000</v>
      </c>
      <c r="R139" s="248"/>
      <c r="S139" s="248"/>
      <c r="T139" s="436"/>
      <c r="U139" s="248"/>
      <c r="V139" s="268"/>
      <c r="W139" s="251"/>
    </row>
    <row r="140" spans="1:23" ht="18.75" customHeight="1">
      <c r="B140" s="437">
        <v>619</v>
      </c>
      <c r="C140" s="296" t="s">
        <v>442</v>
      </c>
      <c r="D140" s="242">
        <f>SUM(E140:M140)</f>
        <v>5100</v>
      </c>
      <c r="E140" s="248"/>
      <c r="F140" s="248"/>
      <c r="G140" s="248">
        <v>5100</v>
      </c>
      <c r="H140" s="248"/>
      <c r="I140" s="248"/>
      <c r="J140" s="436"/>
      <c r="K140" s="248"/>
      <c r="L140" s="268"/>
      <c r="M140" s="251"/>
      <c r="N140" s="242">
        <f>SUM(O140:W140)</f>
        <v>5000</v>
      </c>
      <c r="O140" s="248"/>
      <c r="P140" s="248"/>
      <c r="Q140" s="248">
        <v>5000</v>
      </c>
      <c r="R140" s="248"/>
      <c r="S140" s="248"/>
      <c r="T140" s="436"/>
      <c r="U140" s="248"/>
      <c r="V140" s="268"/>
      <c r="W140" s="251"/>
    </row>
    <row r="141" spans="1:23" ht="21.75" customHeight="1">
      <c r="B141" s="280">
        <v>619</v>
      </c>
      <c r="C141" s="296" t="s">
        <v>443</v>
      </c>
      <c r="D141" s="242">
        <f>SUM(E141:M141)</f>
        <v>7483</v>
      </c>
      <c r="E141" s="248"/>
      <c r="F141" s="248"/>
      <c r="G141" s="248"/>
      <c r="H141" s="248"/>
      <c r="I141" s="248"/>
      <c r="J141" s="436"/>
      <c r="K141" s="248">
        <v>7483</v>
      </c>
      <c r="L141" s="268" t="s">
        <v>444</v>
      </c>
      <c r="M141" s="251"/>
      <c r="N141" s="242">
        <f>SUM(O141:W141)</f>
        <v>7483</v>
      </c>
      <c r="O141" s="248"/>
      <c r="P141" s="248"/>
      <c r="Q141" s="248"/>
      <c r="R141" s="248"/>
      <c r="S141" s="248"/>
      <c r="T141" s="436"/>
      <c r="U141" s="248">
        <v>7483</v>
      </c>
      <c r="V141" s="268" t="s">
        <v>444</v>
      </c>
      <c r="W141" s="251"/>
    </row>
    <row r="142" spans="1:23" ht="23.25" customHeight="1">
      <c r="B142" s="280">
        <v>619</v>
      </c>
      <c r="C142" s="296" t="s">
        <v>445</v>
      </c>
      <c r="D142" s="242">
        <f>SUM(E142:M142)</f>
        <v>7483</v>
      </c>
      <c r="E142" s="248"/>
      <c r="F142" s="248"/>
      <c r="G142" s="248"/>
      <c r="H142" s="248"/>
      <c r="I142" s="248"/>
      <c r="J142" s="249"/>
      <c r="K142" s="248">
        <v>7483</v>
      </c>
      <c r="L142" s="268" t="s">
        <v>444</v>
      </c>
      <c r="M142" s="251"/>
      <c r="N142" s="242">
        <f>SUM(O142:W142)</f>
        <v>7483</v>
      </c>
      <c r="O142" s="248"/>
      <c r="P142" s="248"/>
      <c r="Q142" s="248"/>
      <c r="R142" s="248"/>
      <c r="S142" s="248"/>
      <c r="T142" s="249"/>
      <c r="U142" s="248">
        <v>7483</v>
      </c>
      <c r="V142" s="268" t="s">
        <v>444</v>
      </c>
      <c r="W142" s="251"/>
    </row>
    <row r="143" spans="1:23" ht="24">
      <c r="B143" s="245"/>
      <c r="C143" s="246" t="s">
        <v>214</v>
      </c>
      <c r="D143" s="242">
        <f t="shared" ref="D143:D158" si="50">SUM(E143:M143)</f>
        <v>92725</v>
      </c>
      <c r="E143" s="242">
        <f t="shared" ref="E143:M143" si="51">SUM(E144:E150)</f>
        <v>48000</v>
      </c>
      <c r="F143" s="242">
        <f t="shared" si="51"/>
        <v>0</v>
      </c>
      <c r="G143" s="242">
        <f t="shared" si="51"/>
        <v>30323</v>
      </c>
      <c r="H143" s="242">
        <f t="shared" si="51"/>
        <v>0</v>
      </c>
      <c r="I143" s="242">
        <f t="shared" si="51"/>
        <v>0</v>
      </c>
      <c r="J143" s="243">
        <f t="shared" si="51"/>
        <v>0</v>
      </c>
      <c r="K143" s="243">
        <f t="shared" si="51"/>
        <v>14402</v>
      </c>
      <c r="L143" s="302">
        <f t="shared" si="51"/>
        <v>0</v>
      </c>
      <c r="M143" s="244">
        <f t="shared" si="51"/>
        <v>0</v>
      </c>
      <c r="N143" s="242">
        <f t="shared" ref="N143:N158" si="52">SUM(O143:W143)</f>
        <v>18902</v>
      </c>
      <c r="O143" s="242">
        <f t="shared" ref="O143:W143" si="53">SUM(O144:O150)</f>
        <v>4500</v>
      </c>
      <c r="P143" s="242">
        <f t="shared" si="53"/>
        <v>0</v>
      </c>
      <c r="Q143" s="242">
        <f t="shared" si="53"/>
        <v>0</v>
      </c>
      <c r="R143" s="242">
        <f t="shared" si="53"/>
        <v>0</v>
      </c>
      <c r="S143" s="242">
        <f t="shared" si="53"/>
        <v>0</v>
      </c>
      <c r="T143" s="243">
        <f t="shared" si="53"/>
        <v>0</v>
      </c>
      <c r="U143" s="243">
        <f t="shared" si="53"/>
        <v>14402</v>
      </c>
      <c r="V143" s="302">
        <f t="shared" si="53"/>
        <v>0</v>
      </c>
      <c r="W143" s="244">
        <f t="shared" si="53"/>
        <v>0</v>
      </c>
    </row>
    <row r="144" spans="1:23">
      <c r="B144" s="252">
        <v>714</v>
      </c>
      <c r="C144" s="258" t="s">
        <v>446</v>
      </c>
      <c r="D144" s="242">
        <f t="shared" si="50"/>
        <v>13000</v>
      </c>
      <c r="E144" s="248">
        <v>13000</v>
      </c>
      <c r="F144" s="248"/>
      <c r="G144" s="248"/>
      <c r="H144" s="248"/>
      <c r="I144" s="248"/>
      <c r="J144" s="249"/>
      <c r="K144" s="248"/>
      <c r="L144" s="268"/>
      <c r="M144" s="251">
        <v>0</v>
      </c>
      <c r="N144" s="242">
        <f t="shared" si="52"/>
        <v>0</v>
      </c>
      <c r="O144" s="248"/>
      <c r="P144" s="248"/>
      <c r="Q144" s="248"/>
      <c r="R144" s="248"/>
      <c r="S144" s="248"/>
      <c r="T144" s="249"/>
      <c r="U144" s="248"/>
      <c r="V144" s="268"/>
      <c r="W144" s="251">
        <v>0</v>
      </c>
    </row>
    <row r="145" spans="1:23">
      <c r="B145" s="252">
        <v>714</v>
      </c>
      <c r="C145" s="258" t="s">
        <v>447</v>
      </c>
      <c r="D145" s="242">
        <f t="shared" si="50"/>
        <v>20000</v>
      </c>
      <c r="E145" s="248">
        <v>20000</v>
      </c>
      <c r="F145" s="248"/>
      <c r="G145" s="248"/>
      <c r="H145" s="248"/>
      <c r="I145" s="248"/>
      <c r="J145" s="249"/>
      <c r="K145" s="248"/>
      <c r="L145" s="268"/>
      <c r="M145" s="251"/>
      <c r="N145" s="242">
        <f t="shared" si="52"/>
        <v>0</v>
      </c>
      <c r="O145" s="248"/>
      <c r="P145" s="248"/>
      <c r="Q145" s="248"/>
      <c r="R145" s="248"/>
      <c r="S145" s="248"/>
      <c r="T145" s="249"/>
      <c r="U145" s="248"/>
      <c r="V145" s="268"/>
      <c r="W145" s="251"/>
    </row>
    <row r="146" spans="1:23" ht="23.25" customHeight="1">
      <c r="B146" s="280">
        <v>714</v>
      </c>
      <c r="C146" s="247" t="s">
        <v>448</v>
      </c>
      <c r="D146" s="242">
        <f t="shared" si="50"/>
        <v>15000</v>
      </c>
      <c r="E146" s="248">
        <v>15000</v>
      </c>
      <c r="F146" s="248"/>
      <c r="G146" s="248"/>
      <c r="H146" s="248"/>
      <c r="I146" s="248"/>
      <c r="J146" s="249"/>
      <c r="K146" s="248"/>
      <c r="L146" s="268"/>
      <c r="M146" s="251">
        <v>0</v>
      </c>
      <c r="N146" s="242">
        <f t="shared" si="52"/>
        <v>4500</v>
      </c>
      <c r="O146" s="248">
        <v>4500</v>
      </c>
      <c r="P146" s="248"/>
      <c r="Q146" s="248"/>
      <c r="R146" s="248"/>
      <c r="S146" s="248"/>
      <c r="T146" s="249"/>
      <c r="U146" s="248"/>
      <c r="V146" s="268"/>
      <c r="W146" s="251">
        <v>0</v>
      </c>
    </row>
    <row r="147" spans="1:23" ht="23.25" customHeight="1">
      <c r="B147" s="280">
        <v>740</v>
      </c>
      <c r="C147" s="247" t="s">
        <v>449</v>
      </c>
      <c r="D147" s="242">
        <f t="shared" si="50"/>
        <v>8000</v>
      </c>
      <c r="E147" s="248"/>
      <c r="F147" s="248"/>
      <c r="G147" s="248">
        <v>8000</v>
      </c>
      <c r="H147" s="248"/>
      <c r="I147" s="248"/>
      <c r="J147" s="249"/>
      <c r="K147" s="248"/>
      <c r="L147" s="268"/>
      <c r="M147" s="251">
        <v>0</v>
      </c>
      <c r="N147" s="242">
        <f t="shared" si="52"/>
        <v>0</v>
      </c>
      <c r="O147" s="248"/>
      <c r="P147" s="248"/>
      <c r="Q147" s="248"/>
      <c r="R147" s="248"/>
      <c r="S147" s="248"/>
      <c r="T147" s="249"/>
      <c r="U147" s="248"/>
      <c r="V147" s="268"/>
      <c r="W147" s="251">
        <v>0</v>
      </c>
    </row>
    <row r="148" spans="1:23" ht="23.25" customHeight="1">
      <c r="B148" s="437">
        <v>745</v>
      </c>
      <c r="C148" s="247" t="s">
        <v>450</v>
      </c>
      <c r="D148" s="242">
        <f t="shared" si="50"/>
        <v>22323</v>
      </c>
      <c r="E148" s="248"/>
      <c r="F148" s="248"/>
      <c r="G148" s="248">
        <v>22323</v>
      </c>
      <c r="H148" s="248"/>
      <c r="I148" s="248"/>
      <c r="J148" s="249"/>
      <c r="K148" s="248"/>
      <c r="L148" s="268"/>
      <c r="M148" s="251"/>
      <c r="N148" s="242">
        <f t="shared" si="52"/>
        <v>0</v>
      </c>
      <c r="O148" s="248"/>
      <c r="P148" s="248"/>
      <c r="Q148" s="248"/>
      <c r="R148" s="248"/>
      <c r="S148" s="248"/>
      <c r="T148" s="249"/>
      <c r="U148" s="248"/>
      <c r="V148" s="268"/>
      <c r="W148" s="251"/>
    </row>
    <row r="149" spans="1:23" ht="36.75" customHeight="1">
      <c r="B149" s="297" t="s">
        <v>451</v>
      </c>
      <c r="C149" s="285" t="s">
        <v>452</v>
      </c>
      <c r="D149" s="242">
        <f t="shared" si="50"/>
        <v>6911</v>
      </c>
      <c r="E149" s="248"/>
      <c r="F149" s="248"/>
      <c r="G149" s="248"/>
      <c r="H149" s="248"/>
      <c r="I149" s="248"/>
      <c r="J149" s="249"/>
      <c r="K149" s="248">
        <v>6911</v>
      </c>
      <c r="L149" s="268" t="s">
        <v>444</v>
      </c>
      <c r="M149" s="251">
        <v>0</v>
      </c>
      <c r="N149" s="242">
        <f t="shared" si="52"/>
        <v>6911</v>
      </c>
      <c r="O149" s="248"/>
      <c r="P149" s="248"/>
      <c r="Q149" s="248"/>
      <c r="R149" s="248"/>
      <c r="S149" s="248"/>
      <c r="T149" s="249"/>
      <c r="U149" s="248">
        <v>6911</v>
      </c>
      <c r="V149" s="268" t="s">
        <v>444</v>
      </c>
      <c r="W149" s="251">
        <v>0</v>
      </c>
    </row>
    <row r="150" spans="1:23" ht="36.75" customHeight="1">
      <c r="B150" s="297" t="s">
        <v>451</v>
      </c>
      <c r="C150" s="285" t="s">
        <v>453</v>
      </c>
      <c r="D150" s="242">
        <f t="shared" si="50"/>
        <v>7491</v>
      </c>
      <c r="E150" s="248"/>
      <c r="F150" s="248"/>
      <c r="G150" s="248"/>
      <c r="H150" s="248"/>
      <c r="I150" s="248"/>
      <c r="J150" s="249"/>
      <c r="K150" s="248">
        <v>7491</v>
      </c>
      <c r="L150" s="268" t="s">
        <v>444</v>
      </c>
      <c r="M150" s="251">
        <v>0</v>
      </c>
      <c r="N150" s="242">
        <f t="shared" si="52"/>
        <v>7491</v>
      </c>
      <c r="O150" s="248"/>
      <c r="P150" s="248"/>
      <c r="Q150" s="248"/>
      <c r="R150" s="248"/>
      <c r="S150" s="248"/>
      <c r="T150" s="249"/>
      <c r="U150" s="248">
        <v>7491</v>
      </c>
      <c r="V150" s="268" t="s">
        <v>444</v>
      </c>
      <c r="W150" s="251">
        <v>0</v>
      </c>
    </row>
    <row r="151" spans="1:23">
      <c r="B151" s="245"/>
      <c r="C151" s="246" t="s">
        <v>215</v>
      </c>
      <c r="D151" s="242">
        <f t="shared" si="50"/>
        <v>1085486</v>
      </c>
      <c r="E151" s="242">
        <f t="shared" ref="E151:M151" si="54">SUM(E152:E158)</f>
        <v>296156</v>
      </c>
      <c r="F151" s="242">
        <f>SUM(F152:F158)</f>
        <v>4000</v>
      </c>
      <c r="G151" s="242">
        <f t="shared" si="54"/>
        <v>14000</v>
      </c>
      <c r="H151" s="242">
        <f t="shared" si="54"/>
        <v>0</v>
      </c>
      <c r="I151" s="242">
        <f t="shared" si="54"/>
        <v>10000</v>
      </c>
      <c r="J151" s="243">
        <f t="shared" si="54"/>
        <v>0</v>
      </c>
      <c r="K151" s="243">
        <f t="shared" si="54"/>
        <v>0</v>
      </c>
      <c r="L151" s="303"/>
      <c r="M151" s="244">
        <f t="shared" si="54"/>
        <v>761330</v>
      </c>
      <c r="N151" s="242">
        <f t="shared" si="52"/>
        <v>964818</v>
      </c>
      <c r="O151" s="242">
        <f t="shared" ref="O151:U151" si="55">SUM(O152:O158)</f>
        <v>270808</v>
      </c>
      <c r="P151" s="242">
        <f t="shared" si="55"/>
        <v>0</v>
      </c>
      <c r="Q151" s="242">
        <f t="shared" si="55"/>
        <v>0</v>
      </c>
      <c r="R151" s="242">
        <f t="shared" si="55"/>
        <v>0</v>
      </c>
      <c r="S151" s="242">
        <f t="shared" si="55"/>
        <v>0</v>
      </c>
      <c r="T151" s="243">
        <f t="shared" si="55"/>
        <v>0</v>
      </c>
      <c r="U151" s="243">
        <f t="shared" si="55"/>
        <v>0</v>
      </c>
      <c r="V151" s="303"/>
      <c r="W151" s="244">
        <f t="shared" ref="W151" si="56">SUM(W152:W158)</f>
        <v>694010</v>
      </c>
    </row>
    <row r="152" spans="1:23" s="478" customFormat="1" ht="84.75" customHeight="1">
      <c r="A152" s="476"/>
      <c r="B152" s="477">
        <v>865</v>
      </c>
      <c r="C152" s="479" t="s">
        <v>454</v>
      </c>
      <c r="D152" s="780">
        <f>SUM(E152:M153)</f>
        <v>954486</v>
      </c>
      <c r="E152" s="772">
        <v>189156</v>
      </c>
      <c r="F152" s="772">
        <v>4000</v>
      </c>
      <c r="G152" s="772"/>
      <c r="H152" s="772"/>
      <c r="I152" s="772"/>
      <c r="J152" s="776"/>
      <c r="K152" s="772"/>
      <c r="L152" s="778"/>
      <c r="M152" s="774">
        <v>761330</v>
      </c>
      <c r="N152" s="782">
        <f>SUM(O152:W153)</f>
        <v>860839</v>
      </c>
      <c r="O152" s="772">
        <v>166829</v>
      </c>
      <c r="P152" s="772"/>
      <c r="Q152" s="772"/>
      <c r="R152" s="772"/>
      <c r="S152" s="772"/>
      <c r="T152" s="776"/>
      <c r="U152" s="772"/>
      <c r="V152" s="778"/>
      <c r="W152" s="774">
        <v>694010</v>
      </c>
    </row>
    <row r="153" spans="1:23" s="478" customFormat="1" ht="84">
      <c r="A153" s="476"/>
      <c r="B153" s="477">
        <v>865</v>
      </c>
      <c r="C153" s="480" t="s">
        <v>455</v>
      </c>
      <c r="D153" s="781"/>
      <c r="E153" s="773"/>
      <c r="F153" s="773"/>
      <c r="G153" s="773"/>
      <c r="H153" s="773"/>
      <c r="I153" s="773"/>
      <c r="J153" s="777"/>
      <c r="K153" s="773"/>
      <c r="L153" s="779"/>
      <c r="M153" s="775"/>
      <c r="N153" s="783"/>
      <c r="O153" s="773"/>
      <c r="P153" s="773"/>
      <c r="Q153" s="773"/>
      <c r="R153" s="773"/>
      <c r="S153" s="773"/>
      <c r="T153" s="777"/>
      <c r="U153" s="773"/>
      <c r="V153" s="779"/>
      <c r="W153" s="775"/>
    </row>
    <row r="154" spans="1:23">
      <c r="B154" s="245">
        <v>849</v>
      </c>
      <c r="C154" s="258" t="s">
        <v>304</v>
      </c>
      <c r="D154" s="242">
        <f t="shared" si="50"/>
        <v>14000</v>
      </c>
      <c r="E154" s="248"/>
      <c r="F154" s="248"/>
      <c r="G154" s="248">
        <v>14000</v>
      </c>
      <c r="H154" s="248"/>
      <c r="I154" s="248"/>
      <c r="J154" s="249"/>
      <c r="K154" s="250"/>
      <c r="L154" s="250"/>
      <c r="M154" s="251"/>
      <c r="N154" s="242">
        <f t="shared" si="52"/>
        <v>0</v>
      </c>
      <c r="O154" s="248"/>
      <c r="P154" s="248"/>
      <c r="Q154" s="248"/>
      <c r="R154" s="248"/>
      <c r="S154" s="248"/>
      <c r="T154" s="249"/>
      <c r="U154" s="250"/>
      <c r="V154" s="250"/>
      <c r="W154" s="251"/>
    </row>
    <row r="155" spans="1:23">
      <c r="B155" s="297">
        <v>866</v>
      </c>
      <c r="C155" s="285" t="s">
        <v>456</v>
      </c>
      <c r="D155" s="242">
        <f t="shared" si="50"/>
        <v>40000</v>
      </c>
      <c r="E155" s="248">
        <v>40000</v>
      </c>
      <c r="F155" s="248"/>
      <c r="G155" s="248"/>
      <c r="H155" s="248"/>
      <c r="I155" s="248"/>
      <c r="J155" s="249"/>
      <c r="K155" s="250"/>
      <c r="L155" s="250"/>
      <c r="M155" s="251"/>
      <c r="N155" s="242">
        <f t="shared" si="52"/>
        <v>39990</v>
      </c>
      <c r="O155" s="248">
        <v>39990</v>
      </c>
      <c r="P155" s="248"/>
      <c r="Q155" s="248"/>
      <c r="R155" s="248"/>
      <c r="S155" s="248"/>
      <c r="T155" s="249"/>
      <c r="U155" s="250"/>
      <c r="V155" s="250"/>
      <c r="W155" s="251"/>
    </row>
    <row r="156" spans="1:23">
      <c r="B156" s="438">
        <v>866</v>
      </c>
      <c r="C156" s="285" t="s">
        <v>457</v>
      </c>
      <c r="D156" s="242">
        <f t="shared" si="50"/>
        <v>67000</v>
      </c>
      <c r="E156" s="248">
        <v>67000</v>
      </c>
      <c r="F156" s="248"/>
      <c r="G156" s="248"/>
      <c r="H156" s="248"/>
      <c r="I156" s="248"/>
      <c r="J156" s="249"/>
      <c r="K156" s="250"/>
      <c r="L156" s="250"/>
      <c r="M156" s="251"/>
      <c r="N156" s="242">
        <f t="shared" si="52"/>
        <v>63989</v>
      </c>
      <c r="O156" s="248">
        <v>63989</v>
      </c>
      <c r="P156" s="248"/>
      <c r="Q156" s="248"/>
      <c r="R156" s="248"/>
      <c r="S156" s="248"/>
      <c r="T156" s="249"/>
      <c r="U156" s="250"/>
      <c r="V156" s="250"/>
      <c r="W156" s="251"/>
    </row>
    <row r="157" spans="1:23" ht="62.25" customHeight="1">
      <c r="B157" s="280">
        <v>832</v>
      </c>
      <c r="C157" s="271" t="s">
        <v>458</v>
      </c>
      <c r="D157" s="242">
        <f t="shared" si="50"/>
        <v>10000</v>
      </c>
      <c r="E157" s="248"/>
      <c r="F157" s="248"/>
      <c r="G157" s="248"/>
      <c r="H157" s="248"/>
      <c r="I157" s="248">
        <v>10000</v>
      </c>
      <c r="J157" s="416" t="s">
        <v>459</v>
      </c>
      <c r="K157" s="250"/>
      <c r="L157" s="250"/>
      <c r="M157" s="251"/>
      <c r="N157" s="242">
        <f t="shared" si="52"/>
        <v>0</v>
      </c>
      <c r="O157" s="248"/>
      <c r="P157" s="248"/>
      <c r="Q157" s="248"/>
      <c r="R157" s="248"/>
      <c r="S157" s="248"/>
      <c r="T157" s="416" t="s">
        <v>459</v>
      </c>
      <c r="U157" s="250"/>
      <c r="V157" s="250"/>
      <c r="W157" s="251"/>
    </row>
    <row r="158" spans="1:23" ht="15.75" customHeight="1">
      <c r="B158" s="280"/>
      <c r="C158" s="298"/>
      <c r="D158" s="242">
        <f t="shared" si="50"/>
        <v>0</v>
      </c>
      <c r="E158" s="248"/>
      <c r="F158" s="248"/>
      <c r="G158" s="248"/>
      <c r="H158" s="248"/>
      <c r="I158" s="248"/>
      <c r="J158" s="249"/>
      <c r="K158" s="250"/>
      <c r="L158" s="250"/>
      <c r="M158" s="251"/>
      <c r="N158" s="242">
        <f t="shared" si="52"/>
        <v>0</v>
      </c>
      <c r="O158" s="248"/>
      <c r="P158" s="248"/>
      <c r="Q158" s="248"/>
      <c r="R158" s="248"/>
      <c r="S158" s="248"/>
      <c r="T158" s="249"/>
      <c r="U158" s="250"/>
      <c r="V158" s="250"/>
      <c r="W158" s="251"/>
    </row>
    <row r="159" spans="1:23" ht="24">
      <c r="B159" s="299">
        <v>5300</v>
      </c>
      <c r="C159" s="300" t="s">
        <v>207</v>
      </c>
      <c r="D159" s="242">
        <f t="shared" ref="D159:K159" si="57">SUM(D160+D163)</f>
        <v>19238</v>
      </c>
      <c r="E159" s="242">
        <f t="shared" si="57"/>
        <v>0</v>
      </c>
      <c r="F159" s="242">
        <f t="shared" si="57"/>
        <v>0</v>
      </c>
      <c r="G159" s="242">
        <f t="shared" si="57"/>
        <v>0</v>
      </c>
      <c r="H159" s="242">
        <f t="shared" si="57"/>
        <v>0</v>
      </c>
      <c r="I159" s="242">
        <f t="shared" si="57"/>
        <v>19238</v>
      </c>
      <c r="J159" s="242">
        <f t="shared" si="57"/>
        <v>0</v>
      </c>
      <c r="K159" s="242">
        <f t="shared" si="57"/>
        <v>0</v>
      </c>
      <c r="L159" s="305"/>
      <c r="M159" s="244">
        <f>SUM(M160+M163)</f>
        <v>0</v>
      </c>
      <c r="N159" s="242">
        <f t="shared" ref="N159" si="58">SUM(N160+N163)</f>
        <v>0</v>
      </c>
      <c r="O159" s="242">
        <f t="shared" ref="O159:U159" si="59">SUM(O160+O163)</f>
        <v>0</v>
      </c>
      <c r="P159" s="242">
        <f t="shared" si="59"/>
        <v>0</v>
      </c>
      <c r="Q159" s="242">
        <f t="shared" si="59"/>
        <v>0</v>
      </c>
      <c r="R159" s="242">
        <f t="shared" si="59"/>
        <v>0</v>
      </c>
      <c r="S159" s="242">
        <f t="shared" si="59"/>
        <v>0</v>
      </c>
      <c r="T159" s="242">
        <f t="shared" si="59"/>
        <v>0</v>
      </c>
      <c r="U159" s="242">
        <f t="shared" si="59"/>
        <v>0</v>
      </c>
      <c r="V159" s="305"/>
      <c r="W159" s="244">
        <f>SUM(W160+W163)</f>
        <v>0</v>
      </c>
    </row>
    <row r="160" spans="1:23" ht="36">
      <c r="B160" s="301"/>
      <c r="C160" s="258" t="s">
        <v>213</v>
      </c>
      <c r="D160" s="242">
        <f t="shared" ref="D160:D165" si="60">SUM(E160:M160)</f>
        <v>19238</v>
      </c>
      <c r="E160" s="242">
        <f t="shared" ref="E160:F160" si="61">SUM(E161+E162)</f>
        <v>0</v>
      </c>
      <c r="F160" s="242">
        <f t="shared" si="61"/>
        <v>0</v>
      </c>
      <c r="G160" s="242">
        <f>SUM(G161+G162)</f>
        <v>0</v>
      </c>
      <c r="H160" s="242">
        <f>SUM(H161+H162)</f>
        <v>0</v>
      </c>
      <c r="I160" s="242">
        <f>SUM(I161+I162)</f>
        <v>19238</v>
      </c>
      <c r="J160" s="242"/>
      <c r="K160" s="242">
        <f>SUM(K161+K162)</f>
        <v>0</v>
      </c>
      <c r="L160" s="305"/>
      <c r="M160" s="244">
        <f>SUM(M161+M162)</f>
        <v>0</v>
      </c>
      <c r="N160" s="242">
        <f t="shared" ref="N160:N165" si="62">SUM(O160:W160)</f>
        <v>0</v>
      </c>
      <c r="O160" s="242">
        <f t="shared" ref="O160:P160" si="63">SUM(O161+O162)</f>
        <v>0</v>
      </c>
      <c r="P160" s="242">
        <f t="shared" si="63"/>
        <v>0</v>
      </c>
      <c r="Q160" s="242">
        <f>SUM(Q161+Q162)</f>
        <v>0</v>
      </c>
      <c r="R160" s="242">
        <f>SUM(R161+R162)</f>
        <v>0</v>
      </c>
      <c r="S160" s="242">
        <f>SUM(S161+S162)</f>
        <v>0</v>
      </c>
      <c r="T160" s="242"/>
      <c r="U160" s="242">
        <f>SUM(U161+U162)</f>
        <v>0</v>
      </c>
      <c r="V160" s="305"/>
      <c r="W160" s="244">
        <f>SUM(W161+W162)</f>
        <v>0</v>
      </c>
    </row>
    <row r="161" spans="2:23" ht="33.75">
      <c r="B161" s="301">
        <v>601</v>
      </c>
      <c r="C161" s="258" t="s">
        <v>263</v>
      </c>
      <c r="D161" s="242">
        <f t="shared" si="60"/>
        <v>19238</v>
      </c>
      <c r="E161" s="248"/>
      <c r="F161" s="248"/>
      <c r="G161" s="248"/>
      <c r="H161" s="248"/>
      <c r="I161" s="248">
        <v>19238</v>
      </c>
      <c r="J161" s="249" t="s">
        <v>400</v>
      </c>
      <c r="K161" s="250"/>
      <c r="L161" s="250"/>
      <c r="M161" s="251"/>
      <c r="N161" s="242">
        <f t="shared" si="62"/>
        <v>0</v>
      </c>
      <c r="O161" s="248"/>
      <c r="P161" s="248"/>
      <c r="Q161" s="248"/>
      <c r="R161" s="248"/>
      <c r="S161" s="248"/>
      <c r="T161" s="249" t="s">
        <v>400</v>
      </c>
      <c r="U161" s="250"/>
      <c r="V161" s="250"/>
      <c r="W161" s="251"/>
    </row>
    <row r="162" spans="2:23" ht="14.25" customHeight="1">
      <c r="B162" s="301"/>
      <c r="C162" s="258"/>
      <c r="D162" s="242">
        <f t="shared" si="60"/>
        <v>0</v>
      </c>
      <c r="E162" s="248"/>
      <c r="F162" s="248"/>
      <c r="G162" s="248"/>
      <c r="H162" s="248"/>
      <c r="I162" s="248"/>
      <c r="J162" s="249"/>
      <c r="K162" s="250"/>
      <c r="L162" s="250"/>
      <c r="M162" s="251"/>
      <c r="N162" s="242">
        <f t="shared" si="62"/>
        <v>0</v>
      </c>
      <c r="O162" s="248"/>
      <c r="P162" s="248"/>
      <c r="Q162" s="248"/>
      <c r="R162" s="248"/>
      <c r="S162" s="248"/>
      <c r="T162" s="249"/>
      <c r="U162" s="250"/>
      <c r="V162" s="250"/>
      <c r="W162" s="251"/>
    </row>
    <row r="163" spans="2:23">
      <c r="B163" s="301"/>
      <c r="C163" s="246" t="s">
        <v>215</v>
      </c>
      <c r="D163" s="242">
        <f t="shared" si="60"/>
        <v>0</v>
      </c>
      <c r="E163" s="242"/>
      <c r="F163" s="242"/>
      <c r="G163" s="242">
        <f t="shared" ref="G163:M163" si="64">SUM(G164)</f>
        <v>0</v>
      </c>
      <c r="H163" s="242">
        <f t="shared" si="64"/>
        <v>0</v>
      </c>
      <c r="I163" s="242">
        <f t="shared" si="64"/>
        <v>0</v>
      </c>
      <c r="J163" s="243">
        <f t="shared" si="64"/>
        <v>0</v>
      </c>
      <c r="K163" s="243">
        <f t="shared" si="64"/>
        <v>0</v>
      </c>
      <c r="L163" s="303"/>
      <c r="M163" s="244">
        <f t="shared" si="64"/>
        <v>0</v>
      </c>
      <c r="N163" s="242">
        <f t="shared" si="62"/>
        <v>0</v>
      </c>
      <c r="O163" s="242"/>
      <c r="P163" s="242"/>
      <c r="Q163" s="242">
        <f t="shared" ref="Q163:W163" si="65">SUM(Q164)</f>
        <v>0</v>
      </c>
      <c r="R163" s="242">
        <f t="shared" si="65"/>
        <v>0</v>
      </c>
      <c r="S163" s="242">
        <f t="shared" si="65"/>
        <v>0</v>
      </c>
      <c r="T163" s="243">
        <f t="shared" si="65"/>
        <v>0</v>
      </c>
      <c r="U163" s="243">
        <f t="shared" si="65"/>
        <v>0</v>
      </c>
      <c r="V163" s="303"/>
      <c r="W163" s="244">
        <f t="shared" si="65"/>
        <v>0</v>
      </c>
    </row>
    <row r="164" spans="2:23">
      <c r="B164" s="301"/>
      <c r="C164" s="258"/>
      <c r="D164" s="242">
        <f t="shared" si="60"/>
        <v>0</v>
      </c>
      <c r="E164" s="248"/>
      <c r="F164" s="248"/>
      <c r="G164" s="248"/>
      <c r="H164" s="248"/>
      <c r="I164" s="248"/>
      <c r="J164" s="249"/>
      <c r="K164" s="250"/>
      <c r="L164" s="250"/>
      <c r="M164" s="251"/>
      <c r="N164" s="242">
        <f t="shared" si="62"/>
        <v>0</v>
      </c>
      <c r="O164" s="248"/>
      <c r="P164" s="248"/>
      <c r="Q164" s="248"/>
      <c r="R164" s="248"/>
      <c r="S164" s="248"/>
      <c r="T164" s="249"/>
      <c r="U164" s="250"/>
      <c r="V164" s="250"/>
      <c r="W164" s="251"/>
    </row>
    <row r="165" spans="2:23" ht="12.75" customHeight="1">
      <c r="B165" s="301"/>
      <c r="C165" s="258"/>
      <c r="D165" s="242">
        <f t="shared" si="60"/>
        <v>0</v>
      </c>
      <c r="E165" s="248"/>
      <c r="F165" s="248"/>
      <c r="G165" s="248"/>
      <c r="H165" s="248"/>
      <c r="I165" s="248"/>
      <c r="J165" s="249"/>
      <c r="K165" s="250"/>
      <c r="L165" s="250"/>
      <c r="M165" s="251"/>
      <c r="N165" s="242">
        <f t="shared" si="62"/>
        <v>0</v>
      </c>
      <c r="O165" s="248"/>
      <c r="P165" s="248"/>
      <c r="Q165" s="248"/>
      <c r="R165" s="248"/>
      <c r="S165" s="248"/>
      <c r="T165" s="249"/>
      <c r="U165" s="250"/>
      <c r="V165" s="250"/>
      <c r="W165" s="251"/>
    </row>
    <row r="166" spans="2:23">
      <c r="B166" s="304">
        <v>5400</v>
      </c>
      <c r="C166" s="305" t="s">
        <v>208</v>
      </c>
      <c r="D166" s="242">
        <f t="shared" ref="D166:K166" si="66">SUM(D167+D172)</f>
        <v>13167</v>
      </c>
      <c r="E166" s="242">
        <f t="shared" si="66"/>
        <v>4800</v>
      </c>
      <c r="F166" s="242">
        <f t="shared" si="66"/>
        <v>0</v>
      </c>
      <c r="G166" s="242">
        <f t="shared" si="66"/>
        <v>8367</v>
      </c>
      <c r="H166" s="242">
        <f t="shared" si="66"/>
        <v>0</v>
      </c>
      <c r="I166" s="242">
        <f t="shared" si="66"/>
        <v>0</v>
      </c>
      <c r="J166" s="243">
        <f t="shared" si="66"/>
        <v>0</v>
      </c>
      <c r="K166" s="243">
        <f t="shared" si="66"/>
        <v>0</v>
      </c>
      <c r="L166" s="303"/>
      <c r="M166" s="244">
        <f>SUM(M167+M172)</f>
        <v>0</v>
      </c>
      <c r="N166" s="242">
        <f t="shared" ref="N166" si="67">SUM(N167+N172)</f>
        <v>6567</v>
      </c>
      <c r="O166" s="242">
        <f t="shared" ref="O166:U166" si="68">SUM(O167+O172)</f>
        <v>4800</v>
      </c>
      <c r="P166" s="242">
        <f t="shared" si="68"/>
        <v>0</v>
      </c>
      <c r="Q166" s="242">
        <f t="shared" si="68"/>
        <v>1767</v>
      </c>
      <c r="R166" s="242">
        <f t="shared" si="68"/>
        <v>0</v>
      </c>
      <c r="S166" s="242">
        <f t="shared" si="68"/>
        <v>0</v>
      </c>
      <c r="T166" s="243">
        <f t="shared" si="68"/>
        <v>0</v>
      </c>
      <c r="U166" s="243">
        <f t="shared" si="68"/>
        <v>0</v>
      </c>
      <c r="V166" s="303"/>
      <c r="W166" s="244">
        <f>SUM(W167+W172)</f>
        <v>0</v>
      </c>
    </row>
    <row r="167" spans="2:23" ht="36">
      <c r="B167" s="252"/>
      <c r="C167" s="306" t="s">
        <v>213</v>
      </c>
      <c r="D167" s="242">
        <f t="shared" ref="D167:D174" si="69">SUM(E167:M167)</f>
        <v>12667</v>
      </c>
      <c r="E167" s="242">
        <f t="shared" ref="E167:M167" si="70">SUM(E168:E171)</f>
        <v>4800</v>
      </c>
      <c r="F167" s="242">
        <f t="shared" si="70"/>
        <v>0</v>
      </c>
      <c r="G167" s="242">
        <f t="shared" si="70"/>
        <v>7867</v>
      </c>
      <c r="H167" s="242">
        <f t="shared" si="70"/>
        <v>0</v>
      </c>
      <c r="I167" s="242">
        <f t="shared" si="70"/>
        <v>0</v>
      </c>
      <c r="J167" s="242">
        <f t="shared" si="70"/>
        <v>0</v>
      </c>
      <c r="K167" s="242">
        <f t="shared" si="70"/>
        <v>0</v>
      </c>
      <c r="L167" s="242">
        <f t="shared" si="70"/>
        <v>0</v>
      </c>
      <c r="M167" s="242">
        <f t="shared" si="70"/>
        <v>0</v>
      </c>
      <c r="N167" s="242">
        <f t="shared" ref="N167:N174" si="71">SUM(O167:W167)</f>
        <v>6567</v>
      </c>
      <c r="O167" s="242">
        <f t="shared" ref="O167:W167" si="72">SUM(O168:O171)</f>
        <v>4800</v>
      </c>
      <c r="P167" s="242">
        <f t="shared" si="72"/>
        <v>0</v>
      </c>
      <c r="Q167" s="242">
        <f t="shared" si="72"/>
        <v>1767</v>
      </c>
      <c r="R167" s="242">
        <f t="shared" si="72"/>
        <v>0</v>
      </c>
      <c r="S167" s="242">
        <f t="shared" si="72"/>
        <v>0</v>
      </c>
      <c r="T167" s="242">
        <f t="shared" si="72"/>
        <v>0</v>
      </c>
      <c r="U167" s="242">
        <f t="shared" si="72"/>
        <v>0</v>
      </c>
      <c r="V167" s="242">
        <f t="shared" si="72"/>
        <v>0</v>
      </c>
      <c r="W167" s="242">
        <f t="shared" si="72"/>
        <v>0</v>
      </c>
    </row>
    <row r="168" spans="2:23" ht="38.25" customHeight="1">
      <c r="B168" s="252">
        <v>606</v>
      </c>
      <c r="C168" s="296" t="s">
        <v>305</v>
      </c>
      <c r="D168" s="242">
        <f t="shared" si="69"/>
        <v>1600</v>
      </c>
      <c r="E168" s="248"/>
      <c r="F168" s="248"/>
      <c r="G168" s="248">
        <v>1600</v>
      </c>
      <c r="H168" s="248"/>
      <c r="I168" s="248"/>
      <c r="J168" s="249"/>
      <c r="K168" s="250"/>
      <c r="L168" s="250"/>
      <c r="M168" s="251">
        <v>0</v>
      </c>
      <c r="N168" s="242">
        <f t="shared" si="71"/>
        <v>0</v>
      </c>
      <c r="O168" s="248"/>
      <c r="P168" s="248"/>
      <c r="Q168" s="248"/>
      <c r="R168" s="248"/>
      <c r="S168" s="248"/>
      <c r="T168" s="249"/>
      <c r="U168" s="250"/>
      <c r="V168" s="250"/>
      <c r="W168" s="251">
        <v>0</v>
      </c>
    </row>
    <row r="169" spans="2:23" ht="48">
      <c r="B169" s="252">
        <v>606</v>
      </c>
      <c r="C169" s="296" t="s">
        <v>350</v>
      </c>
      <c r="D169" s="242">
        <f t="shared" si="69"/>
        <v>4500</v>
      </c>
      <c r="E169" s="248"/>
      <c r="F169" s="248"/>
      <c r="G169" s="248">
        <v>4500</v>
      </c>
      <c r="H169" s="248"/>
      <c r="I169" s="248"/>
      <c r="J169" s="249"/>
      <c r="K169" s="250"/>
      <c r="L169" s="250"/>
      <c r="M169" s="251"/>
      <c r="N169" s="242">
        <f t="shared" si="71"/>
        <v>0</v>
      </c>
      <c r="O169" s="248"/>
      <c r="P169" s="248"/>
      <c r="Q169" s="248"/>
      <c r="R169" s="248"/>
      <c r="S169" s="248"/>
      <c r="T169" s="249"/>
      <c r="U169" s="250"/>
      <c r="V169" s="250"/>
      <c r="W169" s="251"/>
    </row>
    <row r="170" spans="2:23" ht="36">
      <c r="B170" s="252">
        <v>606</v>
      </c>
      <c r="C170" s="296" t="s">
        <v>351</v>
      </c>
      <c r="D170" s="242">
        <f t="shared" si="69"/>
        <v>1767</v>
      </c>
      <c r="E170" s="248"/>
      <c r="F170" s="248"/>
      <c r="G170" s="248">
        <v>1767</v>
      </c>
      <c r="H170" s="248"/>
      <c r="I170" s="248"/>
      <c r="J170" s="249"/>
      <c r="K170" s="250"/>
      <c r="L170" s="250"/>
      <c r="M170" s="251"/>
      <c r="N170" s="242">
        <f t="shared" si="71"/>
        <v>1767</v>
      </c>
      <c r="O170" s="248"/>
      <c r="P170" s="248"/>
      <c r="Q170" s="248">
        <v>1767</v>
      </c>
      <c r="R170" s="248"/>
      <c r="S170" s="248"/>
      <c r="T170" s="249"/>
      <c r="U170" s="250"/>
      <c r="V170" s="250"/>
      <c r="W170" s="251"/>
    </row>
    <row r="171" spans="2:23" ht="36">
      <c r="B171" s="252">
        <v>619</v>
      </c>
      <c r="C171" s="296" t="s">
        <v>460</v>
      </c>
      <c r="D171" s="242">
        <f t="shared" si="69"/>
        <v>4800</v>
      </c>
      <c r="E171" s="248">
        <v>4800</v>
      </c>
      <c r="F171" s="248"/>
      <c r="G171" s="248"/>
      <c r="H171" s="248"/>
      <c r="I171" s="248"/>
      <c r="J171" s="249"/>
      <c r="K171" s="250"/>
      <c r="L171" s="250"/>
      <c r="M171" s="251"/>
      <c r="N171" s="242">
        <f t="shared" si="71"/>
        <v>4800</v>
      </c>
      <c r="O171" s="248">
        <v>4800</v>
      </c>
      <c r="P171" s="248"/>
      <c r="Q171" s="248"/>
      <c r="R171" s="248"/>
      <c r="S171" s="248"/>
      <c r="T171" s="249"/>
      <c r="U171" s="250"/>
      <c r="V171" s="250"/>
      <c r="W171" s="251"/>
    </row>
    <row r="172" spans="2:23" ht="24">
      <c r="B172" s="245"/>
      <c r="C172" s="246" t="s">
        <v>214</v>
      </c>
      <c r="D172" s="242">
        <f t="shared" si="69"/>
        <v>500</v>
      </c>
      <c r="E172" s="242">
        <f t="shared" ref="E172:I172" si="73">SUM(E173+E174)</f>
        <v>0</v>
      </c>
      <c r="F172" s="242">
        <f t="shared" si="73"/>
        <v>0</v>
      </c>
      <c r="G172" s="242">
        <f t="shared" si="73"/>
        <v>500</v>
      </c>
      <c r="H172" s="242">
        <f t="shared" si="73"/>
        <v>0</v>
      </c>
      <c r="I172" s="242">
        <f t="shared" si="73"/>
        <v>0</v>
      </c>
      <c r="J172" s="243"/>
      <c r="K172" s="244">
        <f>SUM(K173+K174)</f>
        <v>0</v>
      </c>
      <c r="L172" s="439"/>
      <c r="M172" s="244">
        <f>SUM(M173+M174)</f>
        <v>0</v>
      </c>
      <c r="N172" s="242">
        <f t="shared" si="71"/>
        <v>0</v>
      </c>
      <c r="O172" s="242">
        <f t="shared" ref="O172:S172" si="74">SUM(O173+O174)</f>
        <v>0</v>
      </c>
      <c r="P172" s="242">
        <f t="shared" si="74"/>
        <v>0</v>
      </c>
      <c r="Q172" s="242">
        <f t="shared" si="74"/>
        <v>0</v>
      </c>
      <c r="R172" s="242">
        <f t="shared" si="74"/>
        <v>0</v>
      </c>
      <c r="S172" s="242">
        <f t="shared" si="74"/>
        <v>0</v>
      </c>
      <c r="T172" s="243"/>
      <c r="U172" s="244">
        <f>SUM(U173+U174)</f>
        <v>0</v>
      </c>
      <c r="V172" s="439"/>
      <c r="W172" s="244">
        <f>SUM(W173+W174)</f>
        <v>0</v>
      </c>
    </row>
    <row r="173" spans="2:23">
      <c r="B173" s="245"/>
      <c r="C173" s="259"/>
      <c r="D173" s="242">
        <f t="shared" si="69"/>
        <v>0</v>
      </c>
      <c r="E173" s="248"/>
      <c r="F173" s="248"/>
      <c r="G173" s="248"/>
      <c r="H173" s="248"/>
      <c r="I173" s="248"/>
      <c r="J173" s="249"/>
      <c r="K173" s="250"/>
      <c r="L173" s="250"/>
      <c r="M173" s="251">
        <v>0</v>
      </c>
      <c r="N173" s="242">
        <f t="shared" si="71"/>
        <v>0</v>
      </c>
      <c r="O173" s="248"/>
      <c r="P173" s="248"/>
      <c r="Q173" s="248"/>
      <c r="R173" s="248"/>
      <c r="S173" s="248"/>
      <c r="T173" s="249"/>
      <c r="U173" s="250"/>
      <c r="V173" s="250"/>
      <c r="W173" s="251">
        <v>0</v>
      </c>
    </row>
    <row r="174" spans="2:23" ht="24">
      <c r="B174" s="245">
        <v>745</v>
      </c>
      <c r="C174" s="284" t="s">
        <v>209</v>
      </c>
      <c r="D174" s="242">
        <f t="shared" si="69"/>
        <v>500</v>
      </c>
      <c r="E174" s="248"/>
      <c r="F174" s="248"/>
      <c r="G174" s="248">
        <v>500</v>
      </c>
      <c r="H174" s="248"/>
      <c r="I174" s="248"/>
      <c r="J174" s="249"/>
      <c r="K174" s="250"/>
      <c r="L174" s="250"/>
      <c r="M174" s="251">
        <v>0</v>
      </c>
      <c r="N174" s="242">
        <f t="shared" si="71"/>
        <v>0</v>
      </c>
      <c r="O174" s="248"/>
      <c r="P174" s="248"/>
      <c r="Q174" s="248"/>
      <c r="R174" s="248"/>
      <c r="S174" s="248"/>
      <c r="T174" s="249"/>
      <c r="U174" s="250"/>
      <c r="V174" s="250"/>
      <c r="W174" s="251">
        <v>0</v>
      </c>
    </row>
    <row r="175" spans="2:23" ht="26.25" customHeight="1">
      <c r="B175" s="304" t="s">
        <v>234</v>
      </c>
      <c r="C175" s="305" t="s">
        <v>235</v>
      </c>
      <c r="D175" s="242">
        <f t="shared" ref="D175:W175" si="75">SUM(D176)</f>
        <v>0</v>
      </c>
      <c r="E175" s="242">
        <f t="shared" si="75"/>
        <v>0</v>
      </c>
      <c r="F175" s="242">
        <f t="shared" si="75"/>
        <v>0</v>
      </c>
      <c r="G175" s="242">
        <f t="shared" si="75"/>
        <v>0</v>
      </c>
      <c r="H175" s="242">
        <f t="shared" si="75"/>
        <v>0</v>
      </c>
      <c r="I175" s="242">
        <f t="shared" si="75"/>
        <v>0</v>
      </c>
      <c r="J175" s="243">
        <f t="shared" si="75"/>
        <v>0</v>
      </c>
      <c r="K175" s="244">
        <f t="shared" si="75"/>
        <v>0</v>
      </c>
      <c r="L175" s="439"/>
      <c r="M175" s="244">
        <f t="shared" si="75"/>
        <v>0</v>
      </c>
      <c r="N175" s="242">
        <f t="shared" si="75"/>
        <v>0</v>
      </c>
      <c r="O175" s="242">
        <f t="shared" si="75"/>
        <v>0</v>
      </c>
      <c r="P175" s="242">
        <f t="shared" si="75"/>
        <v>0</v>
      </c>
      <c r="Q175" s="242">
        <f t="shared" si="75"/>
        <v>0</v>
      </c>
      <c r="R175" s="242">
        <f t="shared" si="75"/>
        <v>0</v>
      </c>
      <c r="S175" s="242">
        <f t="shared" si="75"/>
        <v>0</v>
      </c>
      <c r="T175" s="243">
        <f t="shared" si="75"/>
        <v>0</v>
      </c>
      <c r="U175" s="244">
        <f t="shared" si="75"/>
        <v>0</v>
      </c>
      <c r="V175" s="439"/>
      <c r="W175" s="244">
        <f t="shared" si="75"/>
        <v>0</v>
      </c>
    </row>
    <row r="176" spans="2:23">
      <c r="B176" s="245"/>
      <c r="C176" s="246"/>
      <c r="D176" s="248">
        <f>SUM(E176:M176)</f>
        <v>0</v>
      </c>
      <c r="E176" s="248"/>
      <c r="F176" s="248"/>
      <c r="G176" s="248"/>
      <c r="H176" s="248"/>
      <c r="I176" s="248"/>
      <c r="J176" s="249"/>
      <c r="K176" s="250"/>
      <c r="L176" s="250"/>
      <c r="M176" s="251"/>
      <c r="N176" s="248">
        <f>SUM(O176:W176)</f>
        <v>0</v>
      </c>
      <c r="O176" s="248"/>
      <c r="P176" s="248"/>
      <c r="Q176" s="248"/>
      <c r="R176" s="248"/>
      <c r="S176" s="248"/>
      <c r="T176" s="249"/>
      <c r="U176" s="250"/>
      <c r="V176" s="250"/>
      <c r="W176" s="251"/>
    </row>
    <row r="177" spans="1:23" s="269" customFormat="1">
      <c r="A177" s="411"/>
      <c r="B177" s="245"/>
      <c r="C177" s="440"/>
      <c r="D177" s="248"/>
      <c r="E177" s="248"/>
      <c r="F177" s="248"/>
      <c r="G177" s="248"/>
      <c r="H177" s="248"/>
      <c r="I177" s="248"/>
      <c r="J177" s="249"/>
      <c r="K177" s="250"/>
      <c r="L177" s="250"/>
      <c r="M177" s="251"/>
      <c r="N177" s="248"/>
      <c r="O177" s="248"/>
      <c r="P177" s="248"/>
      <c r="Q177" s="248"/>
      <c r="R177" s="248"/>
      <c r="S177" s="248"/>
      <c r="T177" s="249"/>
      <c r="U177" s="250"/>
      <c r="V177" s="250"/>
      <c r="W177" s="251"/>
    </row>
    <row r="178" spans="1:23" s="269" customFormat="1" ht="23.25" customHeight="1">
      <c r="A178" s="411"/>
      <c r="B178" s="245"/>
      <c r="C178" s="307"/>
      <c r="D178" s="248"/>
      <c r="E178" s="248"/>
      <c r="F178" s="248"/>
      <c r="G178" s="248"/>
      <c r="H178" s="248"/>
      <c r="I178" s="248"/>
      <c r="J178" s="249"/>
      <c r="K178" s="250"/>
      <c r="L178" s="250"/>
      <c r="M178" s="251"/>
      <c r="N178" s="248"/>
      <c r="O178" s="248"/>
      <c r="P178" s="248"/>
      <c r="Q178" s="248"/>
      <c r="R178" s="248"/>
      <c r="S178" s="248"/>
      <c r="T178" s="249"/>
      <c r="U178" s="250"/>
      <c r="V178" s="250"/>
      <c r="W178" s="251"/>
    </row>
    <row r="179" spans="1:23" s="269" customFormat="1" ht="44.25" customHeight="1">
      <c r="A179" s="411"/>
      <c r="B179" s="308"/>
      <c r="C179" s="309" t="s">
        <v>211</v>
      </c>
      <c r="D179" s="310">
        <f>SUM(D180+D185)</f>
        <v>14640</v>
      </c>
      <c r="E179" s="310"/>
      <c r="F179" s="310"/>
      <c r="G179" s="310">
        <f t="shared" ref="G179:M179" si="76">SUM(G180+G185)</f>
        <v>0</v>
      </c>
      <c r="H179" s="310">
        <f t="shared" si="76"/>
        <v>0</v>
      </c>
      <c r="I179" s="310">
        <f t="shared" si="76"/>
        <v>14640</v>
      </c>
      <c r="J179" s="311">
        <f t="shared" si="76"/>
        <v>0</v>
      </c>
      <c r="K179" s="311">
        <f t="shared" si="76"/>
        <v>0</v>
      </c>
      <c r="L179" s="441"/>
      <c r="M179" s="312">
        <f t="shared" si="76"/>
        <v>0</v>
      </c>
      <c r="N179" s="310">
        <f>SUM(N180+N185)</f>
        <v>0</v>
      </c>
      <c r="O179" s="310"/>
      <c r="P179" s="310"/>
      <c r="Q179" s="310">
        <f t="shared" ref="Q179:U179" si="77">SUM(Q180+Q185)</f>
        <v>0</v>
      </c>
      <c r="R179" s="310">
        <f t="shared" si="77"/>
        <v>0</v>
      </c>
      <c r="S179" s="310">
        <f t="shared" si="77"/>
        <v>0</v>
      </c>
      <c r="T179" s="311">
        <f t="shared" si="77"/>
        <v>0</v>
      </c>
      <c r="U179" s="311">
        <f t="shared" si="77"/>
        <v>0</v>
      </c>
      <c r="V179" s="441"/>
      <c r="W179" s="312">
        <f t="shared" ref="W179" si="78">SUM(W180+W185)</f>
        <v>0</v>
      </c>
    </row>
    <row r="180" spans="1:23" s="269" customFormat="1" ht="21" customHeight="1">
      <c r="A180" s="411"/>
      <c r="B180" s="278" t="s">
        <v>203</v>
      </c>
      <c r="C180" s="279" t="s">
        <v>204</v>
      </c>
      <c r="D180" s="313">
        <f>SUM(D181)</f>
        <v>0</v>
      </c>
      <c r="E180" s="313">
        <f t="shared" ref="E180:W180" si="79">SUM(E181)</f>
        <v>0</v>
      </c>
      <c r="F180" s="313">
        <f t="shared" si="79"/>
        <v>0</v>
      </c>
      <c r="G180" s="313">
        <f t="shared" si="79"/>
        <v>0</v>
      </c>
      <c r="H180" s="313">
        <f t="shared" si="79"/>
        <v>0</v>
      </c>
      <c r="I180" s="313">
        <f t="shared" si="79"/>
        <v>0</v>
      </c>
      <c r="J180" s="314">
        <f t="shared" si="79"/>
        <v>0</v>
      </c>
      <c r="K180" s="314">
        <f t="shared" si="79"/>
        <v>0</v>
      </c>
      <c r="L180" s="442"/>
      <c r="M180" s="315">
        <f t="shared" si="79"/>
        <v>0</v>
      </c>
      <c r="N180" s="313">
        <f>SUM(N181)</f>
        <v>0</v>
      </c>
      <c r="O180" s="313">
        <f t="shared" si="79"/>
        <v>0</v>
      </c>
      <c r="P180" s="313">
        <f t="shared" si="79"/>
        <v>0</v>
      </c>
      <c r="Q180" s="313">
        <f t="shared" si="79"/>
        <v>0</v>
      </c>
      <c r="R180" s="313">
        <f t="shared" si="79"/>
        <v>0</v>
      </c>
      <c r="S180" s="313">
        <f t="shared" si="79"/>
        <v>0</v>
      </c>
      <c r="T180" s="314">
        <f t="shared" si="79"/>
        <v>0</v>
      </c>
      <c r="U180" s="314">
        <f t="shared" si="79"/>
        <v>0</v>
      </c>
      <c r="V180" s="442"/>
      <c r="W180" s="315">
        <f t="shared" si="79"/>
        <v>0</v>
      </c>
    </row>
    <row r="181" spans="1:23" s="269" customFormat="1" ht="25.5" customHeight="1">
      <c r="A181" s="411"/>
      <c r="B181" s="316"/>
      <c r="C181" s="317" t="s">
        <v>214</v>
      </c>
      <c r="D181" s="242">
        <f>SUM(D182:D184)</f>
        <v>0</v>
      </c>
      <c r="E181" s="242">
        <f t="shared" ref="E181:M181" si="80">SUM(E182:E184)</f>
        <v>0</v>
      </c>
      <c r="F181" s="242">
        <f t="shared" si="80"/>
        <v>0</v>
      </c>
      <c r="G181" s="242">
        <f t="shared" si="80"/>
        <v>0</v>
      </c>
      <c r="H181" s="242">
        <f t="shared" si="80"/>
        <v>0</v>
      </c>
      <c r="I181" s="242">
        <f t="shared" si="80"/>
        <v>0</v>
      </c>
      <c r="J181" s="243">
        <f t="shared" si="80"/>
        <v>0</v>
      </c>
      <c r="K181" s="243">
        <f t="shared" si="80"/>
        <v>0</v>
      </c>
      <c r="L181" s="303"/>
      <c r="M181" s="244">
        <f t="shared" si="80"/>
        <v>0</v>
      </c>
      <c r="N181" s="242">
        <f>SUM(N182:N184)</f>
        <v>0</v>
      </c>
      <c r="O181" s="242">
        <f t="shared" ref="O181:U181" si="81">SUM(O182:O184)</f>
        <v>0</v>
      </c>
      <c r="P181" s="242">
        <f t="shared" si="81"/>
        <v>0</v>
      </c>
      <c r="Q181" s="242">
        <f t="shared" si="81"/>
        <v>0</v>
      </c>
      <c r="R181" s="242">
        <f t="shared" si="81"/>
        <v>0</v>
      </c>
      <c r="S181" s="242">
        <f t="shared" si="81"/>
        <v>0</v>
      </c>
      <c r="T181" s="243">
        <f t="shared" si="81"/>
        <v>0</v>
      </c>
      <c r="U181" s="243">
        <f t="shared" si="81"/>
        <v>0</v>
      </c>
      <c r="V181" s="303"/>
      <c r="W181" s="244">
        <f t="shared" ref="W181" si="82">SUM(W182:W184)</f>
        <v>0</v>
      </c>
    </row>
    <row r="182" spans="1:23">
      <c r="B182" s="316"/>
      <c r="C182" s="221"/>
      <c r="D182" s="242">
        <f>SUM(G182:M182)</f>
        <v>0</v>
      </c>
      <c r="E182" s="248"/>
      <c r="F182" s="248"/>
      <c r="G182" s="248"/>
      <c r="H182" s="248"/>
      <c r="I182" s="248"/>
      <c r="J182" s="318"/>
      <c r="K182" s="319"/>
      <c r="L182" s="319"/>
      <c r="M182" s="251"/>
      <c r="N182" s="242">
        <f>SUM(Q182:W182)</f>
        <v>0</v>
      </c>
      <c r="O182" s="248"/>
      <c r="P182" s="248"/>
      <c r="Q182" s="248"/>
      <c r="R182" s="248"/>
      <c r="S182" s="248"/>
      <c r="T182" s="318"/>
      <c r="U182" s="319"/>
      <c r="V182" s="319"/>
      <c r="W182" s="251"/>
    </row>
    <row r="183" spans="1:23">
      <c r="B183" s="316"/>
      <c r="C183" s="320"/>
      <c r="D183" s="242">
        <f>SUM(G183:M183)</f>
        <v>0</v>
      </c>
      <c r="E183" s="248"/>
      <c r="F183" s="248"/>
      <c r="G183" s="248"/>
      <c r="H183" s="248"/>
      <c r="I183" s="248"/>
      <c r="J183" s="318"/>
      <c r="K183" s="319"/>
      <c r="L183" s="319"/>
      <c r="M183" s="251"/>
      <c r="N183" s="242">
        <f>SUM(Q183:W183)</f>
        <v>0</v>
      </c>
      <c r="O183" s="248"/>
      <c r="P183" s="248"/>
      <c r="Q183" s="248"/>
      <c r="R183" s="248"/>
      <c r="S183" s="248"/>
      <c r="T183" s="318"/>
      <c r="U183" s="319"/>
      <c r="V183" s="319"/>
      <c r="W183" s="251"/>
    </row>
    <row r="184" spans="1:23">
      <c r="B184" s="245"/>
      <c r="C184" s="268"/>
      <c r="D184" s="242">
        <f>SUM(G184:M184)</f>
        <v>0</v>
      </c>
      <c r="E184" s="248"/>
      <c r="F184" s="248"/>
      <c r="G184" s="248"/>
      <c r="H184" s="248"/>
      <c r="I184" s="248"/>
      <c r="J184" s="228"/>
      <c r="K184" s="229"/>
      <c r="L184" s="229"/>
      <c r="M184" s="251"/>
      <c r="N184" s="242">
        <f>SUM(Q184:W184)</f>
        <v>0</v>
      </c>
      <c r="O184" s="248"/>
      <c r="P184" s="248"/>
      <c r="Q184" s="248"/>
      <c r="R184" s="248"/>
      <c r="S184" s="248"/>
      <c r="T184" s="228"/>
      <c r="U184" s="229"/>
      <c r="V184" s="229"/>
      <c r="W184" s="251"/>
    </row>
    <row r="185" spans="1:23" s="269" customFormat="1" ht="24">
      <c r="A185" s="411"/>
      <c r="B185" s="278">
        <v>5200</v>
      </c>
      <c r="C185" s="279" t="s">
        <v>206</v>
      </c>
      <c r="D185" s="313">
        <f>SUM(D186)</f>
        <v>14640</v>
      </c>
      <c r="E185" s="313">
        <f t="shared" ref="E185:W185" si="83">SUM(E186)</f>
        <v>0</v>
      </c>
      <c r="F185" s="313">
        <f t="shared" si="83"/>
        <v>0</v>
      </c>
      <c r="G185" s="313">
        <f t="shared" si="83"/>
        <v>0</v>
      </c>
      <c r="H185" s="313">
        <f t="shared" si="83"/>
        <v>0</v>
      </c>
      <c r="I185" s="313">
        <f t="shared" si="83"/>
        <v>14640</v>
      </c>
      <c r="J185" s="314">
        <f t="shared" si="83"/>
        <v>0</v>
      </c>
      <c r="K185" s="315">
        <f t="shared" si="83"/>
        <v>0</v>
      </c>
      <c r="L185" s="443"/>
      <c r="M185" s="315">
        <f t="shared" si="83"/>
        <v>0</v>
      </c>
      <c r="N185" s="313">
        <f>SUM(N186)</f>
        <v>0</v>
      </c>
      <c r="O185" s="313">
        <f t="shared" si="83"/>
        <v>0</v>
      </c>
      <c r="P185" s="313">
        <f t="shared" si="83"/>
        <v>0</v>
      </c>
      <c r="Q185" s="313">
        <f t="shared" si="83"/>
        <v>0</v>
      </c>
      <c r="R185" s="313">
        <f t="shared" si="83"/>
        <v>0</v>
      </c>
      <c r="S185" s="313">
        <f t="shared" si="83"/>
        <v>0</v>
      </c>
      <c r="T185" s="314">
        <f t="shared" si="83"/>
        <v>0</v>
      </c>
      <c r="U185" s="315">
        <f t="shared" si="83"/>
        <v>0</v>
      </c>
      <c r="V185" s="443"/>
      <c r="W185" s="315">
        <f t="shared" si="83"/>
        <v>0</v>
      </c>
    </row>
    <row r="186" spans="1:23" s="269" customFormat="1" ht="27" customHeight="1">
      <c r="A186" s="411"/>
      <c r="B186" s="252"/>
      <c r="C186" s="246" t="s">
        <v>214</v>
      </c>
      <c r="D186" s="242">
        <f>SUM(D187+D188+D189)</f>
        <v>14640</v>
      </c>
      <c r="E186" s="242">
        <f t="shared" ref="E186:I186" si="84">SUM(E187+E188+E189)</f>
        <v>0</v>
      </c>
      <c r="F186" s="242">
        <f t="shared" si="84"/>
        <v>0</v>
      </c>
      <c r="G186" s="242">
        <f t="shared" si="84"/>
        <v>0</v>
      </c>
      <c r="H186" s="242">
        <f t="shared" si="84"/>
        <v>0</v>
      </c>
      <c r="I186" s="242">
        <f t="shared" si="84"/>
        <v>14640</v>
      </c>
      <c r="J186" s="243"/>
      <c r="K186" s="244">
        <f t="shared" ref="K186:M186" si="85">SUM(K187+K188+K189)</f>
        <v>0</v>
      </c>
      <c r="L186" s="439"/>
      <c r="M186" s="244">
        <f t="shared" si="85"/>
        <v>0</v>
      </c>
      <c r="N186" s="242">
        <f>SUM(N187+N188+N189)</f>
        <v>0</v>
      </c>
      <c r="O186" s="242">
        <f t="shared" ref="O186:S186" si="86">SUM(O187+O188+O189)</f>
        <v>0</v>
      </c>
      <c r="P186" s="242">
        <f t="shared" si="86"/>
        <v>0</v>
      </c>
      <c r="Q186" s="242">
        <f t="shared" si="86"/>
        <v>0</v>
      </c>
      <c r="R186" s="242">
        <f t="shared" si="86"/>
        <v>0</v>
      </c>
      <c r="S186" s="242">
        <f t="shared" si="86"/>
        <v>0</v>
      </c>
      <c r="T186" s="243"/>
      <c r="U186" s="244">
        <f t="shared" ref="U186" si="87">SUM(U187+U188+U189)</f>
        <v>0</v>
      </c>
      <c r="V186" s="439"/>
      <c r="W186" s="244">
        <f t="shared" ref="W186" si="88">SUM(W187+W188+W189)</f>
        <v>0</v>
      </c>
    </row>
    <row r="187" spans="1:23" s="269" customFormat="1" ht="21" customHeight="1">
      <c r="A187" s="411"/>
      <c r="B187" s="252">
        <v>739</v>
      </c>
      <c r="C187" s="247" t="s">
        <v>461</v>
      </c>
      <c r="D187" s="242">
        <f>SUM(G187:M187)</f>
        <v>14640</v>
      </c>
      <c r="E187" s="248"/>
      <c r="F187" s="248"/>
      <c r="G187" s="248"/>
      <c r="H187" s="248"/>
      <c r="I187" s="248">
        <v>14640</v>
      </c>
      <c r="J187" s="228" t="s">
        <v>205</v>
      </c>
      <c r="K187" s="229"/>
      <c r="L187" s="229"/>
      <c r="M187" s="251"/>
      <c r="N187" s="242">
        <f>SUM(Q187:W187)</f>
        <v>0</v>
      </c>
      <c r="O187" s="248"/>
      <c r="P187" s="248"/>
      <c r="Q187" s="248"/>
      <c r="R187" s="248"/>
      <c r="S187" s="248"/>
      <c r="T187" s="228"/>
      <c r="U187" s="229"/>
      <c r="V187" s="229"/>
      <c r="W187" s="251"/>
    </row>
    <row r="188" spans="1:23" s="269" customFormat="1" ht="18" customHeight="1">
      <c r="A188" s="411"/>
      <c r="B188" s="252"/>
      <c r="C188" s="247"/>
      <c r="D188" s="242">
        <f>SUM(G188:M188)</f>
        <v>0</v>
      </c>
      <c r="E188" s="248"/>
      <c r="F188" s="248"/>
      <c r="G188" s="248"/>
      <c r="H188" s="248"/>
      <c r="I188" s="248"/>
      <c r="J188" s="228"/>
      <c r="K188" s="229"/>
      <c r="L188" s="229"/>
      <c r="M188" s="251"/>
      <c r="N188" s="242">
        <f>SUM(Q188:W188)</f>
        <v>0</v>
      </c>
      <c r="O188" s="248"/>
      <c r="P188" s="248"/>
      <c r="Q188" s="248"/>
      <c r="R188" s="248"/>
      <c r="S188" s="248"/>
      <c r="T188" s="228"/>
      <c r="U188" s="229"/>
      <c r="V188" s="229"/>
      <c r="W188" s="251"/>
    </row>
    <row r="189" spans="1:23" ht="14.25" customHeight="1">
      <c r="B189" s="245"/>
      <c r="C189" s="268"/>
      <c r="D189" s="242">
        <f>SUM(G189:M189)</f>
        <v>0</v>
      </c>
      <c r="E189" s="248"/>
      <c r="F189" s="248"/>
      <c r="G189" s="248"/>
      <c r="H189" s="248"/>
      <c r="I189" s="248"/>
      <c r="J189" s="228"/>
      <c r="K189" s="229"/>
      <c r="L189" s="229"/>
      <c r="M189" s="251"/>
      <c r="N189" s="242">
        <f>SUM(Q189:W189)</f>
        <v>0</v>
      </c>
      <c r="O189" s="248"/>
      <c r="P189" s="248"/>
      <c r="Q189" s="248"/>
      <c r="R189" s="248"/>
      <c r="S189" s="248"/>
      <c r="T189" s="228"/>
      <c r="U189" s="229"/>
      <c r="V189" s="229"/>
      <c r="W189" s="251"/>
    </row>
    <row r="190" spans="1:23" ht="26.25" customHeight="1">
      <c r="B190" s="299">
        <v>5300</v>
      </c>
      <c r="C190" s="300" t="s">
        <v>207</v>
      </c>
      <c r="D190" s="313"/>
      <c r="E190" s="313"/>
      <c r="F190" s="313"/>
      <c r="G190" s="313"/>
      <c r="H190" s="313"/>
      <c r="I190" s="313"/>
      <c r="J190" s="314"/>
      <c r="K190" s="321"/>
      <c r="L190" s="442"/>
      <c r="M190" s="315"/>
      <c r="N190" s="313"/>
      <c r="O190" s="313"/>
      <c r="P190" s="313"/>
      <c r="Q190" s="313"/>
      <c r="R190" s="313"/>
      <c r="S190" s="313"/>
      <c r="T190" s="314"/>
      <c r="U190" s="321"/>
      <c r="V190" s="442"/>
      <c r="W190" s="315"/>
    </row>
    <row r="191" spans="1:23" ht="24">
      <c r="B191" s="245"/>
      <c r="C191" s="246" t="s">
        <v>214</v>
      </c>
      <c r="D191" s="313"/>
      <c r="E191" s="313"/>
      <c r="F191" s="313"/>
      <c r="G191" s="313"/>
      <c r="H191" s="313"/>
      <c r="I191" s="313"/>
      <c r="J191" s="314"/>
      <c r="K191" s="321"/>
      <c r="L191" s="442"/>
      <c r="M191" s="315"/>
      <c r="N191" s="313"/>
      <c r="O191" s="313"/>
      <c r="P191" s="313"/>
      <c r="Q191" s="313"/>
      <c r="R191" s="313"/>
      <c r="S191" s="313"/>
      <c r="T191" s="314"/>
      <c r="U191" s="321"/>
      <c r="V191" s="442"/>
      <c r="W191" s="315"/>
    </row>
    <row r="192" spans="1:23">
      <c r="B192" s="322"/>
      <c r="C192" s="323"/>
      <c r="D192" s="324"/>
      <c r="E192" s="324"/>
      <c r="F192" s="324"/>
      <c r="G192" s="248"/>
      <c r="H192" s="248"/>
      <c r="I192" s="248"/>
      <c r="J192" s="325"/>
      <c r="K192" s="326"/>
      <c r="L192" s="326"/>
      <c r="M192" s="251"/>
      <c r="N192" s="324"/>
      <c r="O192" s="324"/>
      <c r="P192" s="324"/>
      <c r="Q192" s="248"/>
      <c r="R192" s="248"/>
      <c r="S192" s="248"/>
      <c r="T192" s="325"/>
      <c r="U192" s="326"/>
      <c r="V192" s="326"/>
      <c r="W192" s="251"/>
    </row>
    <row r="193" spans="1:23" ht="30" customHeight="1">
      <c r="B193" s="327"/>
      <c r="C193" s="328" t="s">
        <v>306</v>
      </c>
      <c r="D193" s="329">
        <f t="shared" ref="D193:M193" si="89">SUM(D194+D197+D214)</f>
        <v>107636</v>
      </c>
      <c r="E193" s="329">
        <f t="shared" si="89"/>
        <v>0</v>
      </c>
      <c r="F193" s="329">
        <f t="shared" si="89"/>
        <v>0</v>
      </c>
      <c r="G193" s="329">
        <f t="shared" si="89"/>
        <v>17000</v>
      </c>
      <c r="H193" s="329">
        <f t="shared" si="89"/>
        <v>0</v>
      </c>
      <c r="I193" s="329">
        <f t="shared" si="89"/>
        <v>90636</v>
      </c>
      <c r="J193" s="329">
        <f t="shared" si="89"/>
        <v>0</v>
      </c>
      <c r="K193" s="329">
        <f t="shared" si="89"/>
        <v>0</v>
      </c>
      <c r="L193" s="329">
        <f t="shared" si="89"/>
        <v>0</v>
      </c>
      <c r="M193" s="329">
        <f t="shared" si="89"/>
        <v>0</v>
      </c>
      <c r="N193" s="329">
        <f t="shared" ref="N193:W193" si="90">SUM(N194+N197+N214)</f>
        <v>103915</v>
      </c>
      <c r="O193" s="329">
        <f t="shared" si="90"/>
        <v>0</v>
      </c>
      <c r="P193" s="329">
        <f t="shared" si="90"/>
        <v>0</v>
      </c>
      <c r="Q193" s="329">
        <f t="shared" si="90"/>
        <v>14050</v>
      </c>
      <c r="R193" s="329">
        <f t="shared" si="90"/>
        <v>0</v>
      </c>
      <c r="S193" s="329">
        <f t="shared" si="90"/>
        <v>89865</v>
      </c>
      <c r="T193" s="329">
        <f t="shared" si="90"/>
        <v>0</v>
      </c>
      <c r="U193" s="329">
        <f t="shared" si="90"/>
        <v>0</v>
      </c>
      <c r="V193" s="329">
        <f t="shared" si="90"/>
        <v>0</v>
      </c>
      <c r="W193" s="329">
        <f t="shared" si="90"/>
        <v>0</v>
      </c>
    </row>
    <row r="194" spans="1:23" ht="24">
      <c r="B194" s="278" t="s">
        <v>203</v>
      </c>
      <c r="C194" s="279" t="s">
        <v>204</v>
      </c>
      <c r="D194" s="313">
        <f t="shared" ref="D194:S195" si="91">SUM(D195:D195)</f>
        <v>4536</v>
      </c>
      <c r="E194" s="313">
        <f t="shared" si="91"/>
        <v>0</v>
      </c>
      <c r="F194" s="313">
        <f t="shared" si="91"/>
        <v>0</v>
      </c>
      <c r="G194" s="313">
        <f t="shared" si="91"/>
        <v>0</v>
      </c>
      <c r="H194" s="313">
        <f t="shared" si="91"/>
        <v>0</v>
      </c>
      <c r="I194" s="313">
        <f t="shared" si="91"/>
        <v>4536</v>
      </c>
      <c r="J194" s="313">
        <f t="shared" si="91"/>
        <v>0</v>
      </c>
      <c r="K194" s="313">
        <f t="shared" si="91"/>
        <v>0</v>
      </c>
      <c r="L194" s="313">
        <f t="shared" si="91"/>
        <v>0</v>
      </c>
      <c r="M194" s="313">
        <f t="shared" si="91"/>
        <v>0</v>
      </c>
      <c r="N194" s="313">
        <f t="shared" si="91"/>
        <v>4536</v>
      </c>
      <c r="O194" s="313">
        <f t="shared" si="91"/>
        <v>0</v>
      </c>
      <c r="P194" s="313">
        <f t="shared" si="91"/>
        <v>0</v>
      </c>
      <c r="Q194" s="313">
        <f t="shared" si="91"/>
        <v>0</v>
      </c>
      <c r="R194" s="313">
        <f t="shared" si="91"/>
        <v>0</v>
      </c>
      <c r="S194" s="313">
        <f t="shared" si="91"/>
        <v>4536</v>
      </c>
      <c r="T194" s="313">
        <f t="shared" ref="N194:W195" si="92">SUM(T195:T195)</f>
        <v>0</v>
      </c>
      <c r="U194" s="313">
        <f t="shared" si="92"/>
        <v>0</v>
      </c>
      <c r="V194" s="313">
        <f t="shared" si="92"/>
        <v>0</v>
      </c>
      <c r="W194" s="313">
        <f t="shared" si="92"/>
        <v>0</v>
      </c>
    </row>
    <row r="195" spans="1:23" ht="24">
      <c r="B195" s="316"/>
      <c r="C195" s="246" t="s">
        <v>264</v>
      </c>
      <c r="D195" s="313">
        <f t="shared" si="91"/>
        <v>4536</v>
      </c>
      <c r="E195" s="313">
        <f t="shared" si="91"/>
        <v>0</v>
      </c>
      <c r="F195" s="313">
        <f t="shared" si="91"/>
        <v>0</v>
      </c>
      <c r="G195" s="313">
        <f t="shared" si="91"/>
        <v>0</v>
      </c>
      <c r="H195" s="313">
        <f t="shared" si="91"/>
        <v>0</v>
      </c>
      <c r="I195" s="313">
        <f t="shared" si="91"/>
        <v>4536</v>
      </c>
      <c r="J195" s="314">
        <f>SUM(J196:J196)</f>
        <v>0</v>
      </c>
      <c r="K195" s="315">
        <f>SUM(K196:K196)</f>
        <v>0</v>
      </c>
      <c r="L195" s="443"/>
      <c r="M195" s="315">
        <f>SUM(M196:M196)</f>
        <v>0</v>
      </c>
      <c r="N195" s="313">
        <f t="shared" si="92"/>
        <v>4536</v>
      </c>
      <c r="O195" s="313">
        <f t="shared" si="92"/>
        <v>0</v>
      </c>
      <c r="P195" s="313">
        <f t="shared" si="92"/>
        <v>0</v>
      </c>
      <c r="Q195" s="313">
        <f t="shared" si="92"/>
        <v>0</v>
      </c>
      <c r="R195" s="313">
        <f t="shared" si="92"/>
        <v>0</v>
      </c>
      <c r="S195" s="313">
        <f t="shared" si="92"/>
        <v>4536</v>
      </c>
      <c r="T195" s="314">
        <f>SUM(T196:T196)</f>
        <v>0</v>
      </c>
      <c r="U195" s="315">
        <f>SUM(U196:U196)</f>
        <v>0</v>
      </c>
      <c r="V195" s="443"/>
      <c r="W195" s="315">
        <f>SUM(W196:W196)</f>
        <v>0</v>
      </c>
    </row>
    <row r="196" spans="1:23" ht="72" customHeight="1">
      <c r="B196" s="252">
        <v>530</v>
      </c>
      <c r="C196" s="258" t="s">
        <v>462</v>
      </c>
      <c r="D196" s="242">
        <f>SUM(G196:M196)</f>
        <v>4536</v>
      </c>
      <c r="E196" s="248"/>
      <c r="F196" s="248"/>
      <c r="G196" s="248"/>
      <c r="H196" s="248"/>
      <c r="I196" s="248">
        <v>4536</v>
      </c>
      <c r="J196" s="416" t="s">
        <v>428</v>
      </c>
      <c r="K196" s="250"/>
      <c r="L196" s="250"/>
      <c r="M196" s="251"/>
      <c r="N196" s="242">
        <f>SUM(Q196:W196)</f>
        <v>4536</v>
      </c>
      <c r="O196" s="248"/>
      <c r="P196" s="248"/>
      <c r="Q196" s="248"/>
      <c r="R196" s="248"/>
      <c r="S196" s="248">
        <v>4536</v>
      </c>
      <c r="T196" s="416" t="s">
        <v>428</v>
      </c>
      <c r="U196" s="250"/>
      <c r="V196" s="250"/>
      <c r="W196" s="251"/>
    </row>
    <row r="197" spans="1:23" ht="24">
      <c r="B197" s="278">
        <v>5200</v>
      </c>
      <c r="C197" s="279" t="s">
        <v>206</v>
      </c>
      <c r="D197" s="313">
        <f>SUM(D198+D205+D208)</f>
        <v>102100</v>
      </c>
      <c r="E197" s="313">
        <f t="shared" ref="E197:M197" si="93">SUM(E198+E205+E208)</f>
        <v>0</v>
      </c>
      <c r="F197" s="313">
        <f t="shared" si="93"/>
        <v>0</v>
      </c>
      <c r="G197" s="313">
        <f t="shared" si="93"/>
        <v>17000</v>
      </c>
      <c r="H197" s="313">
        <f t="shared" si="93"/>
        <v>0</v>
      </c>
      <c r="I197" s="313">
        <f t="shared" si="93"/>
        <v>85100</v>
      </c>
      <c r="J197" s="313">
        <f t="shared" si="93"/>
        <v>0</v>
      </c>
      <c r="K197" s="313">
        <f t="shared" si="93"/>
        <v>0</v>
      </c>
      <c r="L197" s="444"/>
      <c r="M197" s="315">
        <f t="shared" si="93"/>
        <v>0</v>
      </c>
      <c r="N197" s="313">
        <f>SUM(N198+N205+N208)</f>
        <v>98379</v>
      </c>
      <c r="O197" s="313">
        <f t="shared" ref="O197:U197" si="94">SUM(O198+O205+O208)</f>
        <v>0</v>
      </c>
      <c r="P197" s="313">
        <f t="shared" si="94"/>
        <v>0</v>
      </c>
      <c r="Q197" s="313">
        <f t="shared" si="94"/>
        <v>14050</v>
      </c>
      <c r="R197" s="313">
        <f t="shared" si="94"/>
        <v>0</v>
      </c>
      <c r="S197" s="313">
        <f t="shared" si="94"/>
        <v>84329</v>
      </c>
      <c r="T197" s="313">
        <f t="shared" si="94"/>
        <v>0</v>
      </c>
      <c r="U197" s="313">
        <f t="shared" si="94"/>
        <v>0</v>
      </c>
      <c r="V197" s="444"/>
      <c r="W197" s="315">
        <f t="shared" ref="W197" si="95">SUM(W198+W205+W208)</f>
        <v>0</v>
      </c>
    </row>
    <row r="198" spans="1:23">
      <c r="B198" s="245"/>
      <c r="C198" s="246" t="s">
        <v>239</v>
      </c>
      <c r="D198" s="313">
        <f>SUM(D199:D204)</f>
        <v>53100</v>
      </c>
      <c r="E198" s="313">
        <f t="shared" ref="E198:M198" si="96">SUM(E199:E204)</f>
        <v>0</v>
      </c>
      <c r="F198" s="313">
        <f t="shared" si="96"/>
        <v>0</v>
      </c>
      <c r="G198" s="313">
        <f t="shared" si="96"/>
        <v>0</v>
      </c>
      <c r="H198" s="313">
        <f t="shared" si="96"/>
        <v>0</v>
      </c>
      <c r="I198" s="313">
        <f t="shared" si="96"/>
        <v>53100</v>
      </c>
      <c r="J198" s="313">
        <f t="shared" si="96"/>
        <v>0</v>
      </c>
      <c r="K198" s="313">
        <f t="shared" si="96"/>
        <v>0</v>
      </c>
      <c r="L198" s="444"/>
      <c r="M198" s="315">
        <f t="shared" si="96"/>
        <v>0</v>
      </c>
      <c r="N198" s="313">
        <f>SUM(N199:N204)</f>
        <v>52430</v>
      </c>
      <c r="O198" s="313">
        <f t="shared" ref="O198:U198" si="97">SUM(O199:O204)</f>
        <v>0</v>
      </c>
      <c r="P198" s="313">
        <f t="shared" si="97"/>
        <v>0</v>
      </c>
      <c r="Q198" s="313">
        <f t="shared" si="97"/>
        <v>0</v>
      </c>
      <c r="R198" s="313">
        <f t="shared" si="97"/>
        <v>0</v>
      </c>
      <c r="S198" s="313">
        <f t="shared" si="97"/>
        <v>52430</v>
      </c>
      <c r="T198" s="313">
        <f t="shared" si="97"/>
        <v>0</v>
      </c>
      <c r="U198" s="313">
        <f t="shared" si="97"/>
        <v>0</v>
      </c>
      <c r="V198" s="444"/>
      <c r="W198" s="315">
        <f t="shared" ref="W198" si="98">SUM(W199:W204)</f>
        <v>0</v>
      </c>
    </row>
    <row r="199" spans="1:23" s="269" customFormat="1" ht="68.25" customHeight="1">
      <c r="A199" s="411"/>
      <c r="B199" s="245">
        <v>338</v>
      </c>
      <c r="C199" s="221" t="s">
        <v>463</v>
      </c>
      <c r="D199" s="242">
        <f t="shared" ref="D199:D202" si="99">SUM(G199:M199)</f>
        <v>5100</v>
      </c>
      <c r="E199" s="248"/>
      <c r="F199" s="248"/>
      <c r="G199" s="324"/>
      <c r="H199" s="324"/>
      <c r="I199" s="324">
        <v>5100</v>
      </c>
      <c r="J199" s="416" t="s">
        <v>428</v>
      </c>
      <c r="K199" s="330"/>
      <c r="L199" s="326"/>
      <c r="M199" s="331"/>
      <c r="N199" s="242">
        <f t="shared" ref="N199:N202" si="100">SUM(Q199:W199)</f>
        <v>4657</v>
      </c>
      <c r="O199" s="248"/>
      <c r="P199" s="248"/>
      <c r="Q199" s="324"/>
      <c r="R199" s="324"/>
      <c r="S199" s="324">
        <v>4657</v>
      </c>
      <c r="T199" s="416" t="s">
        <v>428</v>
      </c>
      <c r="U199" s="330"/>
      <c r="V199" s="326"/>
      <c r="W199" s="331"/>
    </row>
    <row r="200" spans="1:23" s="269" customFormat="1" ht="72" customHeight="1">
      <c r="A200" s="411"/>
      <c r="B200" s="252">
        <v>311</v>
      </c>
      <c r="C200" s="445" t="s">
        <v>464</v>
      </c>
      <c r="D200" s="242">
        <f t="shared" si="99"/>
        <v>2000</v>
      </c>
      <c r="E200" s="248"/>
      <c r="F200" s="248"/>
      <c r="G200" s="324"/>
      <c r="H200" s="324"/>
      <c r="I200" s="324">
        <v>2000</v>
      </c>
      <c r="J200" s="416" t="s">
        <v>428</v>
      </c>
      <c r="K200" s="330"/>
      <c r="L200" s="326"/>
      <c r="M200" s="331"/>
      <c r="N200" s="242">
        <f t="shared" si="100"/>
        <v>1797</v>
      </c>
      <c r="O200" s="248"/>
      <c r="P200" s="248"/>
      <c r="Q200" s="324"/>
      <c r="R200" s="324"/>
      <c r="S200" s="324">
        <v>1797</v>
      </c>
      <c r="T200" s="416" t="s">
        <v>428</v>
      </c>
      <c r="U200" s="330"/>
      <c r="V200" s="326"/>
      <c r="W200" s="331"/>
    </row>
    <row r="201" spans="1:23" s="269" customFormat="1" ht="73.5" customHeight="1">
      <c r="A201" s="411"/>
      <c r="B201" s="252">
        <v>311</v>
      </c>
      <c r="C201" s="445" t="s">
        <v>465</v>
      </c>
      <c r="D201" s="242">
        <f t="shared" si="99"/>
        <v>40000</v>
      </c>
      <c r="E201" s="248"/>
      <c r="F201" s="248"/>
      <c r="G201" s="248"/>
      <c r="H201" s="248"/>
      <c r="I201" s="248">
        <v>40000</v>
      </c>
      <c r="J201" s="416" t="s">
        <v>428</v>
      </c>
      <c r="K201" s="250"/>
      <c r="L201" s="250"/>
      <c r="M201" s="251"/>
      <c r="N201" s="242">
        <f t="shared" si="100"/>
        <v>39996</v>
      </c>
      <c r="O201" s="248"/>
      <c r="P201" s="248"/>
      <c r="Q201" s="248"/>
      <c r="R201" s="248"/>
      <c r="S201" s="248">
        <v>39996</v>
      </c>
      <c r="T201" s="416" t="s">
        <v>428</v>
      </c>
      <c r="U201" s="250"/>
      <c r="V201" s="250"/>
      <c r="W201" s="251"/>
    </row>
    <row r="202" spans="1:23" s="269" customFormat="1" ht="66.75" customHeight="1">
      <c r="A202" s="411"/>
      <c r="B202" s="252">
        <v>311</v>
      </c>
      <c r="C202" s="445" t="s">
        <v>466</v>
      </c>
      <c r="D202" s="242">
        <f t="shared" si="99"/>
        <v>2000</v>
      </c>
      <c r="E202" s="248"/>
      <c r="F202" s="248"/>
      <c r="G202" s="248"/>
      <c r="H202" s="248"/>
      <c r="I202" s="248">
        <v>2000</v>
      </c>
      <c r="J202" s="416" t="s">
        <v>428</v>
      </c>
      <c r="K202" s="250"/>
      <c r="L202" s="250"/>
      <c r="M202" s="251"/>
      <c r="N202" s="242">
        <f t="shared" si="100"/>
        <v>1980</v>
      </c>
      <c r="O202" s="248"/>
      <c r="P202" s="248"/>
      <c r="Q202" s="248"/>
      <c r="R202" s="248"/>
      <c r="S202" s="248">
        <v>1980</v>
      </c>
      <c r="T202" s="416" t="s">
        <v>428</v>
      </c>
      <c r="U202" s="250"/>
      <c r="V202" s="250"/>
      <c r="W202" s="251"/>
    </row>
    <row r="203" spans="1:23" s="269" customFormat="1" ht="68.25" customHeight="1">
      <c r="A203" s="411"/>
      <c r="B203" s="252">
        <v>311</v>
      </c>
      <c r="C203" s="445" t="s">
        <v>467</v>
      </c>
      <c r="D203" s="242">
        <f t="shared" ref="D203" si="101">SUM(E203:M203)</f>
        <v>4000</v>
      </c>
      <c r="E203" s="248"/>
      <c r="F203" s="248"/>
      <c r="G203" s="248"/>
      <c r="H203" s="248"/>
      <c r="I203" s="248">
        <v>4000</v>
      </c>
      <c r="J203" s="416" t="s">
        <v>428</v>
      </c>
      <c r="K203" s="250"/>
      <c r="L203" s="250"/>
      <c r="M203" s="251"/>
      <c r="N203" s="242">
        <f t="shared" ref="N203" si="102">SUM(O203:W203)</f>
        <v>4000</v>
      </c>
      <c r="O203" s="248"/>
      <c r="P203" s="248"/>
      <c r="Q203" s="248"/>
      <c r="R203" s="248"/>
      <c r="S203" s="248">
        <v>4000</v>
      </c>
      <c r="T203" s="416" t="s">
        <v>428</v>
      </c>
      <c r="U203" s="250"/>
      <c r="V203" s="250"/>
      <c r="W203" s="251"/>
    </row>
    <row r="204" spans="1:23" s="269" customFormat="1" ht="16.5" customHeight="1">
      <c r="A204" s="411"/>
      <c r="B204" s="252"/>
      <c r="C204" s="337"/>
      <c r="D204" s="242">
        <f t="shared" ref="D204" si="103">SUM(G204:M204)</f>
        <v>0</v>
      </c>
      <c r="E204" s="248"/>
      <c r="F204" s="248"/>
      <c r="G204" s="248"/>
      <c r="H204" s="248"/>
      <c r="I204" s="248"/>
      <c r="J204" s="249"/>
      <c r="K204" s="250"/>
      <c r="L204" s="250"/>
      <c r="M204" s="251">
        <v>0</v>
      </c>
      <c r="N204" s="242">
        <f t="shared" ref="N204" si="104">SUM(Q204:W204)</f>
        <v>0</v>
      </c>
      <c r="O204" s="248"/>
      <c r="P204" s="248"/>
      <c r="Q204" s="248"/>
      <c r="R204" s="248"/>
      <c r="S204" s="248"/>
      <c r="T204" s="249"/>
      <c r="U204" s="250"/>
      <c r="V204" s="250"/>
      <c r="W204" s="251">
        <v>0</v>
      </c>
    </row>
    <row r="205" spans="1:23" s="269" customFormat="1" ht="18.75" customHeight="1">
      <c r="A205" s="411"/>
      <c r="B205" s="252"/>
      <c r="C205" s="283" t="s">
        <v>307</v>
      </c>
      <c r="D205" s="242">
        <f>SUM(D206:D207)</f>
        <v>0</v>
      </c>
      <c r="E205" s="242">
        <f t="shared" ref="E205:M205" si="105">SUM(E206:E207)</f>
        <v>0</v>
      </c>
      <c r="F205" s="242">
        <f t="shared" si="105"/>
        <v>0</v>
      </c>
      <c r="G205" s="242">
        <f t="shared" si="105"/>
        <v>0</v>
      </c>
      <c r="H205" s="242">
        <f t="shared" si="105"/>
        <v>0</v>
      </c>
      <c r="I205" s="242">
        <f t="shared" si="105"/>
        <v>0</v>
      </c>
      <c r="J205" s="243">
        <f t="shared" si="105"/>
        <v>0</v>
      </c>
      <c r="K205" s="244">
        <f t="shared" si="105"/>
        <v>0</v>
      </c>
      <c r="L205" s="439"/>
      <c r="M205" s="244">
        <f t="shared" si="105"/>
        <v>0</v>
      </c>
      <c r="N205" s="242">
        <f>SUM(N206:N207)</f>
        <v>0</v>
      </c>
      <c r="O205" s="242">
        <f t="shared" ref="O205:U205" si="106">SUM(O206:O207)</f>
        <v>0</v>
      </c>
      <c r="P205" s="242">
        <f t="shared" si="106"/>
        <v>0</v>
      </c>
      <c r="Q205" s="242">
        <f t="shared" si="106"/>
        <v>0</v>
      </c>
      <c r="R205" s="242">
        <f t="shared" si="106"/>
        <v>0</v>
      </c>
      <c r="S205" s="242">
        <f t="shared" si="106"/>
        <v>0</v>
      </c>
      <c r="T205" s="243">
        <f t="shared" si="106"/>
        <v>0</v>
      </c>
      <c r="U205" s="244">
        <f t="shared" si="106"/>
        <v>0</v>
      </c>
      <c r="V205" s="439"/>
      <c r="W205" s="244">
        <f t="shared" ref="W205" si="107">SUM(W206:W207)</f>
        <v>0</v>
      </c>
    </row>
    <row r="206" spans="1:23" s="269" customFormat="1" ht="18.75" customHeight="1">
      <c r="A206" s="411"/>
      <c r="B206" s="252"/>
      <c r="C206" s="258"/>
      <c r="D206" s="242">
        <f>SUM(G206:M206)</f>
        <v>0</v>
      </c>
      <c r="E206" s="248"/>
      <c r="F206" s="248"/>
      <c r="G206" s="248"/>
      <c r="H206" s="248"/>
      <c r="I206" s="248"/>
      <c r="J206" s="228"/>
      <c r="K206" s="229"/>
      <c r="L206" s="229"/>
      <c r="M206" s="251"/>
      <c r="N206" s="242">
        <f>SUM(Q206:W206)</f>
        <v>0</v>
      </c>
      <c r="O206" s="248"/>
      <c r="P206" s="248"/>
      <c r="Q206" s="248"/>
      <c r="R206" s="248"/>
      <c r="S206" s="248"/>
      <c r="T206" s="228"/>
      <c r="U206" s="229"/>
      <c r="V206" s="229"/>
      <c r="W206" s="251"/>
    </row>
    <row r="207" spans="1:23">
      <c r="B207" s="252"/>
      <c r="C207" s="258"/>
      <c r="D207" s="242">
        <f>SUM(G207:M207)</f>
        <v>0</v>
      </c>
      <c r="E207" s="248"/>
      <c r="F207" s="248"/>
      <c r="G207" s="248"/>
      <c r="H207" s="248"/>
      <c r="I207" s="248"/>
      <c r="J207" s="249"/>
      <c r="K207" s="250"/>
      <c r="L207" s="250"/>
      <c r="M207" s="251"/>
      <c r="N207" s="242">
        <f>SUM(Q207:W207)</f>
        <v>0</v>
      </c>
      <c r="O207" s="248"/>
      <c r="P207" s="248"/>
      <c r="Q207" s="248"/>
      <c r="R207" s="248"/>
      <c r="S207" s="248"/>
      <c r="T207" s="249"/>
      <c r="U207" s="250"/>
      <c r="V207" s="250"/>
      <c r="W207" s="251"/>
    </row>
    <row r="208" spans="1:23" ht="24">
      <c r="B208" s="261"/>
      <c r="C208" s="262" t="s">
        <v>264</v>
      </c>
      <c r="D208" s="242">
        <f t="shared" ref="D208:M208" si="108">SUM(D209:D213)</f>
        <v>49000</v>
      </c>
      <c r="E208" s="242">
        <f t="shared" si="108"/>
        <v>0</v>
      </c>
      <c r="F208" s="242">
        <f t="shared" si="108"/>
        <v>0</v>
      </c>
      <c r="G208" s="242">
        <f t="shared" si="108"/>
        <v>17000</v>
      </c>
      <c r="H208" s="242">
        <f t="shared" si="108"/>
        <v>0</v>
      </c>
      <c r="I208" s="242">
        <f t="shared" si="108"/>
        <v>32000</v>
      </c>
      <c r="J208" s="243">
        <f t="shared" si="108"/>
        <v>0</v>
      </c>
      <c r="K208" s="244">
        <f t="shared" si="108"/>
        <v>0</v>
      </c>
      <c r="L208" s="439"/>
      <c r="M208" s="244">
        <f t="shared" si="108"/>
        <v>0</v>
      </c>
      <c r="N208" s="242">
        <f t="shared" ref="N208:U208" si="109">SUM(N209:N213)</f>
        <v>45949</v>
      </c>
      <c r="O208" s="242">
        <f t="shared" si="109"/>
        <v>0</v>
      </c>
      <c r="P208" s="242">
        <f t="shared" si="109"/>
        <v>0</v>
      </c>
      <c r="Q208" s="242">
        <f t="shared" si="109"/>
        <v>14050</v>
      </c>
      <c r="R208" s="242">
        <f t="shared" si="109"/>
        <v>0</v>
      </c>
      <c r="S208" s="242">
        <f t="shared" si="109"/>
        <v>31899</v>
      </c>
      <c r="T208" s="243">
        <f t="shared" si="109"/>
        <v>0</v>
      </c>
      <c r="U208" s="244">
        <f t="shared" si="109"/>
        <v>0</v>
      </c>
      <c r="V208" s="439"/>
      <c r="W208" s="244">
        <f t="shared" ref="W208" si="110">SUM(W209:W213)</f>
        <v>0</v>
      </c>
    </row>
    <row r="209" spans="1:23" ht="72.75" customHeight="1">
      <c r="B209" s="261">
        <v>528</v>
      </c>
      <c r="C209" s="445" t="s">
        <v>468</v>
      </c>
      <c r="D209" s="242">
        <f t="shared" ref="D209:D212" si="111">SUM(E209:M209)</f>
        <v>2000</v>
      </c>
      <c r="E209" s="248"/>
      <c r="F209" s="248"/>
      <c r="G209" s="248"/>
      <c r="H209" s="248"/>
      <c r="I209" s="248">
        <v>2000</v>
      </c>
      <c r="J209" s="416" t="s">
        <v>428</v>
      </c>
      <c r="K209" s="250"/>
      <c r="L209" s="250"/>
      <c r="M209" s="251"/>
      <c r="N209" s="242">
        <f t="shared" ref="N209:N212" si="112">SUM(O209:W209)</f>
        <v>1899</v>
      </c>
      <c r="O209" s="248"/>
      <c r="P209" s="248"/>
      <c r="Q209" s="248"/>
      <c r="R209" s="248"/>
      <c r="S209" s="248">
        <v>1899</v>
      </c>
      <c r="T209" s="416" t="s">
        <v>428</v>
      </c>
      <c r="U209" s="250"/>
      <c r="V209" s="250"/>
      <c r="W209" s="251"/>
    </row>
    <row r="210" spans="1:23" ht="67.5" customHeight="1">
      <c r="B210" s="261">
        <v>528</v>
      </c>
      <c r="C210" s="445" t="s">
        <v>469</v>
      </c>
      <c r="D210" s="242">
        <f t="shared" si="111"/>
        <v>30000</v>
      </c>
      <c r="E210" s="248"/>
      <c r="F210" s="248"/>
      <c r="G210" s="248"/>
      <c r="H210" s="248"/>
      <c r="I210" s="248">
        <v>30000</v>
      </c>
      <c r="J210" s="416" t="s">
        <v>428</v>
      </c>
      <c r="K210" s="250"/>
      <c r="L210" s="250"/>
      <c r="M210" s="251">
        <v>0</v>
      </c>
      <c r="N210" s="242">
        <f t="shared" si="112"/>
        <v>30000</v>
      </c>
      <c r="O210" s="248"/>
      <c r="P210" s="248"/>
      <c r="Q210" s="248"/>
      <c r="R210" s="248"/>
      <c r="S210" s="248">
        <v>30000</v>
      </c>
      <c r="T210" s="416" t="s">
        <v>428</v>
      </c>
      <c r="U210" s="250"/>
      <c r="V210" s="250"/>
      <c r="W210" s="251">
        <v>0</v>
      </c>
    </row>
    <row r="211" spans="1:23">
      <c r="B211" s="261">
        <v>524</v>
      </c>
      <c r="C211" s="445" t="s">
        <v>470</v>
      </c>
      <c r="D211" s="242">
        <f t="shared" si="111"/>
        <v>1000</v>
      </c>
      <c r="E211" s="248"/>
      <c r="F211" s="248"/>
      <c r="G211" s="248">
        <v>1000</v>
      </c>
      <c r="H211" s="248"/>
      <c r="I211" s="248"/>
      <c r="J211" s="249"/>
      <c r="K211" s="250"/>
      <c r="L211" s="250"/>
      <c r="M211" s="251">
        <v>0</v>
      </c>
      <c r="N211" s="242">
        <f t="shared" si="112"/>
        <v>950</v>
      </c>
      <c r="O211" s="248"/>
      <c r="P211" s="248"/>
      <c r="Q211" s="248">
        <v>950</v>
      </c>
      <c r="R211" s="248"/>
      <c r="S211" s="248"/>
      <c r="T211" s="249"/>
      <c r="U211" s="250"/>
      <c r="V211" s="250"/>
      <c r="W211" s="251">
        <v>0</v>
      </c>
    </row>
    <row r="212" spans="1:23">
      <c r="B212" s="261">
        <v>524</v>
      </c>
      <c r="C212" s="445" t="s">
        <v>469</v>
      </c>
      <c r="D212" s="242">
        <f t="shared" si="111"/>
        <v>15000</v>
      </c>
      <c r="E212" s="248"/>
      <c r="F212" s="248"/>
      <c r="G212" s="248">
        <v>15000</v>
      </c>
      <c r="H212" s="248"/>
      <c r="I212" s="248"/>
      <c r="J212" s="249"/>
      <c r="K212" s="250"/>
      <c r="L212" s="250"/>
      <c r="M212" s="251">
        <v>0</v>
      </c>
      <c r="N212" s="242">
        <f t="shared" si="112"/>
        <v>13100</v>
      </c>
      <c r="O212" s="248"/>
      <c r="P212" s="248"/>
      <c r="Q212" s="248">
        <v>13100</v>
      </c>
      <c r="R212" s="248"/>
      <c r="S212" s="248"/>
      <c r="T212" s="249"/>
      <c r="U212" s="250"/>
      <c r="V212" s="250"/>
      <c r="W212" s="251">
        <v>0</v>
      </c>
    </row>
    <row r="213" spans="1:23" s="269" customFormat="1">
      <c r="A213" s="411"/>
      <c r="B213" s="332">
        <v>524</v>
      </c>
      <c r="C213" s="445" t="s">
        <v>471</v>
      </c>
      <c r="D213" s="242">
        <f>SUM(E213:M213)</f>
        <v>1000</v>
      </c>
      <c r="E213" s="248"/>
      <c r="F213" s="248"/>
      <c r="G213" s="248">
        <v>1000</v>
      </c>
      <c r="H213" s="248"/>
      <c r="I213" s="248"/>
      <c r="J213" s="249"/>
      <c r="K213" s="249"/>
      <c r="L213" s="250"/>
      <c r="M213" s="251"/>
      <c r="N213" s="242">
        <f>SUM(O213:W213)</f>
        <v>0</v>
      </c>
      <c r="O213" s="248"/>
      <c r="P213" s="248"/>
      <c r="Q213" s="248"/>
      <c r="R213" s="248"/>
      <c r="S213" s="248"/>
      <c r="T213" s="249"/>
      <c r="U213" s="249"/>
      <c r="V213" s="250"/>
      <c r="W213" s="251"/>
    </row>
    <row r="214" spans="1:23" s="269" customFormat="1" ht="24.75">
      <c r="A214" s="411"/>
      <c r="B214" s="446">
        <v>5300</v>
      </c>
      <c r="C214" s="300" t="s">
        <v>207</v>
      </c>
      <c r="D214" s="447">
        <f t="shared" ref="D214:W214" si="113">SUM(D215)</f>
        <v>1000</v>
      </c>
      <c r="E214" s="338">
        <f t="shared" si="113"/>
        <v>0</v>
      </c>
      <c r="F214" s="338">
        <f t="shared" si="113"/>
        <v>0</v>
      </c>
      <c r="G214" s="338">
        <f t="shared" si="113"/>
        <v>0</v>
      </c>
      <c r="H214" s="314">
        <f t="shared" si="113"/>
        <v>0</v>
      </c>
      <c r="I214" s="338">
        <f t="shared" si="113"/>
        <v>1000</v>
      </c>
      <c r="J214" s="448">
        <f t="shared" si="113"/>
        <v>0</v>
      </c>
      <c r="K214" s="448">
        <f t="shared" si="113"/>
        <v>0</v>
      </c>
      <c r="L214" s="449">
        <f t="shared" si="113"/>
        <v>0</v>
      </c>
      <c r="M214" s="448">
        <f t="shared" si="113"/>
        <v>0</v>
      </c>
      <c r="N214" s="447">
        <f t="shared" si="113"/>
        <v>1000</v>
      </c>
      <c r="O214" s="338">
        <f t="shared" si="113"/>
        <v>0</v>
      </c>
      <c r="P214" s="338">
        <f t="shared" si="113"/>
        <v>0</v>
      </c>
      <c r="Q214" s="338">
        <f t="shared" si="113"/>
        <v>0</v>
      </c>
      <c r="R214" s="314">
        <f t="shared" si="113"/>
        <v>0</v>
      </c>
      <c r="S214" s="338">
        <f t="shared" si="113"/>
        <v>1000</v>
      </c>
      <c r="T214" s="448">
        <f t="shared" si="113"/>
        <v>0</v>
      </c>
      <c r="U214" s="448">
        <f t="shared" si="113"/>
        <v>0</v>
      </c>
      <c r="V214" s="449">
        <f t="shared" si="113"/>
        <v>0</v>
      </c>
      <c r="W214" s="448">
        <f t="shared" si="113"/>
        <v>0</v>
      </c>
    </row>
    <row r="215" spans="1:23" s="269" customFormat="1" ht="24.75" customHeight="1" thickBot="1">
      <c r="A215" s="411"/>
      <c r="B215" s="339"/>
      <c r="C215" s="450" t="s">
        <v>264</v>
      </c>
      <c r="D215" s="451">
        <f t="shared" ref="D215:W215" si="114">SUM(D216)</f>
        <v>1000</v>
      </c>
      <c r="E215" s="452">
        <f t="shared" si="114"/>
        <v>0</v>
      </c>
      <c r="F215" s="452">
        <f t="shared" si="114"/>
        <v>0</v>
      </c>
      <c r="G215" s="452">
        <f t="shared" si="114"/>
        <v>0</v>
      </c>
      <c r="H215" s="453">
        <f t="shared" si="114"/>
        <v>0</v>
      </c>
      <c r="I215" s="452">
        <f t="shared" si="114"/>
        <v>1000</v>
      </c>
      <c r="J215" s="454">
        <f t="shared" si="114"/>
        <v>0</v>
      </c>
      <c r="K215" s="454">
        <f t="shared" si="114"/>
        <v>0</v>
      </c>
      <c r="L215" s="455">
        <f t="shared" si="114"/>
        <v>0</v>
      </c>
      <c r="M215" s="454">
        <f t="shared" si="114"/>
        <v>0</v>
      </c>
      <c r="N215" s="451">
        <f t="shared" si="114"/>
        <v>1000</v>
      </c>
      <c r="O215" s="452">
        <f t="shared" si="114"/>
        <v>0</v>
      </c>
      <c r="P215" s="452">
        <f t="shared" si="114"/>
        <v>0</v>
      </c>
      <c r="Q215" s="452">
        <f t="shared" si="114"/>
        <v>0</v>
      </c>
      <c r="R215" s="453">
        <f t="shared" si="114"/>
        <v>0</v>
      </c>
      <c r="S215" s="452">
        <f t="shared" si="114"/>
        <v>1000</v>
      </c>
      <c r="T215" s="454">
        <f t="shared" si="114"/>
        <v>0</v>
      </c>
      <c r="U215" s="454">
        <f t="shared" si="114"/>
        <v>0</v>
      </c>
      <c r="V215" s="455">
        <f t="shared" si="114"/>
        <v>0</v>
      </c>
      <c r="W215" s="454">
        <f t="shared" si="114"/>
        <v>0</v>
      </c>
    </row>
    <row r="216" spans="1:23" s="269" customFormat="1" ht="102" thickBot="1">
      <c r="A216" s="411"/>
      <c r="B216" s="456">
        <v>530</v>
      </c>
      <c r="C216" s="457" t="s">
        <v>472</v>
      </c>
      <c r="D216" s="242">
        <f t="shared" ref="D216" si="115">SUM(E216:M216)</f>
        <v>1000</v>
      </c>
      <c r="E216" s="458"/>
      <c r="F216" s="459"/>
      <c r="G216" s="458"/>
      <c r="H216" s="459"/>
      <c r="I216" s="458">
        <v>1000</v>
      </c>
      <c r="J216" s="460" t="s">
        <v>428</v>
      </c>
      <c r="K216" s="340"/>
      <c r="L216" s="461"/>
      <c r="M216" s="341"/>
      <c r="N216" s="242">
        <f t="shared" ref="N216" si="116">SUM(O216:W216)</f>
        <v>1000</v>
      </c>
      <c r="O216" s="458"/>
      <c r="P216" s="459"/>
      <c r="Q216" s="458"/>
      <c r="R216" s="459"/>
      <c r="S216" s="458">
        <v>1000</v>
      </c>
      <c r="T216" s="460" t="s">
        <v>428</v>
      </c>
      <c r="U216" s="340"/>
      <c r="V216" s="461"/>
      <c r="W216" s="341"/>
    </row>
    <row r="217" spans="1:23" ht="24">
      <c r="B217" s="333"/>
      <c r="C217" s="334" t="s">
        <v>238</v>
      </c>
      <c r="D217" s="329">
        <f t="shared" ref="D217:W217" si="117">SUM(D218+D227+D243)</f>
        <v>876344</v>
      </c>
      <c r="E217" s="329">
        <f t="shared" si="117"/>
        <v>0</v>
      </c>
      <c r="F217" s="329">
        <f t="shared" si="117"/>
        <v>0</v>
      </c>
      <c r="G217" s="329">
        <f t="shared" si="117"/>
        <v>0</v>
      </c>
      <c r="H217" s="329">
        <f t="shared" si="117"/>
        <v>0</v>
      </c>
      <c r="I217" s="329">
        <f t="shared" si="117"/>
        <v>65647</v>
      </c>
      <c r="J217" s="329">
        <f t="shared" si="117"/>
        <v>0</v>
      </c>
      <c r="K217" s="329">
        <f t="shared" si="117"/>
        <v>623485</v>
      </c>
      <c r="L217" s="462">
        <f t="shared" si="117"/>
        <v>0</v>
      </c>
      <c r="M217" s="329">
        <f t="shared" si="117"/>
        <v>187212</v>
      </c>
      <c r="N217" s="329">
        <f t="shared" si="117"/>
        <v>782031</v>
      </c>
      <c r="O217" s="329">
        <f t="shared" si="117"/>
        <v>0</v>
      </c>
      <c r="P217" s="329">
        <f t="shared" si="117"/>
        <v>0</v>
      </c>
      <c r="Q217" s="329">
        <f t="shared" si="117"/>
        <v>0</v>
      </c>
      <c r="R217" s="329">
        <f t="shared" si="117"/>
        <v>0</v>
      </c>
      <c r="S217" s="329">
        <f t="shared" si="117"/>
        <v>61630</v>
      </c>
      <c r="T217" s="329">
        <f t="shared" si="117"/>
        <v>0</v>
      </c>
      <c r="U217" s="329">
        <f t="shared" si="117"/>
        <v>533189</v>
      </c>
      <c r="V217" s="462">
        <f t="shared" si="117"/>
        <v>0</v>
      </c>
      <c r="W217" s="329">
        <f t="shared" si="117"/>
        <v>187212</v>
      </c>
    </row>
    <row r="218" spans="1:23" ht="24">
      <c r="B218" s="278" t="s">
        <v>203</v>
      </c>
      <c r="C218" s="279" t="s">
        <v>204</v>
      </c>
      <c r="D218" s="313">
        <f>SUM(D219:D219)</f>
        <v>237134</v>
      </c>
      <c r="E218" s="313">
        <f t="shared" ref="E218:W218" si="118">SUM(E219:E219)</f>
        <v>0</v>
      </c>
      <c r="F218" s="313">
        <f t="shared" si="118"/>
        <v>0</v>
      </c>
      <c r="G218" s="313">
        <f t="shared" si="118"/>
        <v>0</v>
      </c>
      <c r="H218" s="313">
        <f t="shared" si="118"/>
        <v>0</v>
      </c>
      <c r="I218" s="313">
        <f t="shared" si="118"/>
        <v>48743</v>
      </c>
      <c r="J218" s="314">
        <f t="shared" si="118"/>
        <v>0</v>
      </c>
      <c r="K218" s="315">
        <f t="shared" si="118"/>
        <v>163191</v>
      </c>
      <c r="L218" s="443"/>
      <c r="M218" s="315">
        <f t="shared" si="118"/>
        <v>25200</v>
      </c>
      <c r="N218" s="313">
        <f>SUM(N219:N219)</f>
        <v>148501</v>
      </c>
      <c r="O218" s="313">
        <f t="shared" si="118"/>
        <v>0</v>
      </c>
      <c r="P218" s="313">
        <f t="shared" si="118"/>
        <v>0</v>
      </c>
      <c r="Q218" s="313">
        <f t="shared" si="118"/>
        <v>0</v>
      </c>
      <c r="R218" s="313">
        <f t="shared" si="118"/>
        <v>0</v>
      </c>
      <c r="S218" s="313">
        <f t="shared" si="118"/>
        <v>48743</v>
      </c>
      <c r="T218" s="314">
        <f t="shared" si="118"/>
        <v>0</v>
      </c>
      <c r="U218" s="315">
        <f t="shared" si="118"/>
        <v>74558</v>
      </c>
      <c r="V218" s="443"/>
      <c r="W218" s="315">
        <f t="shared" si="118"/>
        <v>25200</v>
      </c>
    </row>
    <row r="219" spans="1:23">
      <c r="B219" s="316"/>
      <c r="C219" s="246" t="s">
        <v>239</v>
      </c>
      <c r="D219" s="242">
        <f>SUM(E219:M219)</f>
        <v>237134</v>
      </c>
      <c r="E219" s="463">
        <f>SUM(E220:E226)</f>
        <v>0</v>
      </c>
      <c r="F219" s="463">
        <f t="shared" ref="F219:M219" si="119">SUM(F220:F226)</f>
        <v>0</v>
      </c>
      <c r="G219" s="463">
        <f t="shared" si="119"/>
        <v>0</v>
      </c>
      <c r="H219" s="463">
        <f t="shared" si="119"/>
        <v>0</v>
      </c>
      <c r="I219" s="463">
        <f t="shared" si="119"/>
        <v>48743</v>
      </c>
      <c r="J219" s="463">
        <f t="shared" si="119"/>
        <v>0</v>
      </c>
      <c r="K219" s="463">
        <f t="shared" si="119"/>
        <v>163191</v>
      </c>
      <c r="L219" s="463">
        <f t="shared" si="119"/>
        <v>0</v>
      </c>
      <c r="M219" s="463">
        <f t="shared" si="119"/>
        <v>25200</v>
      </c>
      <c r="N219" s="242">
        <f t="shared" ref="N219:N221" si="120">SUM(O219:W219)</f>
        <v>148501</v>
      </c>
      <c r="O219" s="463">
        <f>SUM(O220:O226)</f>
        <v>0</v>
      </c>
      <c r="P219" s="463">
        <f t="shared" ref="P219:W219" si="121">SUM(P220:P226)</f>
        <v>0</v>
      </c>
      <c r="Q219" s="463">
        <f t="shared" si="121"/>
        <v>0</v>
      </c>
      <c r="R219" s="463">
        <f t="shared" si="121"/>
        <v>0</v>
      </c>
      <c r="S219" s="463">
        <f t="shared" si="121"/>
        <v>48743</v>
      </c>
      <c r="T219" s="463">
        <f t="shared" si="121"/>
        <v>0</v>
      </c>
      <c r="U219" s="463">
        <f t="shared" si="121"/>
        <v>74558</v>
      </c>
      <c r="V219" s="463">
        <f t="shared" si="121"/>
        <v>0</v>
      </c>
      <c r="W219" s="463">
        <f t="shared" si="121"/>
        <v>25200</v>
      </c>
    </row>
    <row r="220" spans="1:23">
      <c r="B220" s="316"/>
      <c r="C220" s="246" t="s">
        <v>504</v>
      </c>
      <c r="D220" s="242">
        <v>38830</v>
      </c>
      <c r="E220" s="463"/>
      <c r="F220" s="463"/>
      <c r="G220" s="463"/>
      <c r="H220" s="463"/>
      <c r="I220" s="463"/>
      <c r="J220" s="463"/>
      <c r="K220" s="463"/>
      <c r="L220" s="464"/>
      <c r="M220" s="529">
        <v>25200</v>
      </c>
      <c r="N220" s="242">
        <f t="shared" si="120"/>
        <v>25200</v>
      </c>
      <c r="O220" s="463"/>
      <c r="P220" s="463"/>
      <c r="Q220" s="463"/>
      <c r="R220" s="463"/>
      <c r="S220" s="463"/>
      <c r="T220" s="463"/>
      <c r="U220" s="463"/>
      <c r="V220" s="464"/>
      <c r="W220" s="529">
        <v>25200</v>
      </c>
    </row>
    <row r="221" spans="1:23" ht="84">
      <c r="B221" s="316">
        <v>322</v>
      </c>
      <c r="C221" s="247" t="s">
        <v>473</v>
      </c>
      <c r="D221" s="242">
        <v>38830</v>
      </c>
      <c r="E221" s="463"/>
      <c r="F221" s="463"/>
      <c r="G221" s="463"/>
      <c r="H221" s="463"/>
      <c r="I221" s="463"/>
      <c r="J221" s="463"/>
      <c r="K221" s="463">
        <v>38830</v>
      </c>
      <c r="L221" s="530" t="s">
        <v>474</v>
      </c>
      <c r="M221" s="465"/>
      <c r="N221" s="242">
        <f t="shared" si="120"/>
        <v>38826</v>
      </c>
      <c r="O221" s="463"/>
      <c r="P221" s="463"/>
      <c r="Q221" s="463"/>
      <c r="R221" s="463"/>
      <c r="S221" s="463"/>
      <c r="T221" s="463"/>
      <c r="U221" s="463">
        <v>38826</v>
      </c>
      <c r="V221" s="464" t="s">
        <v>474</v>
      </c>
      <c r="W221" s="465"/>
    </row>
    <row r="222" spans="1:23" ht="67.5">
      <c r="B222" s="316">
        <v>322</v>
      </c>
      <c r="C222" s="247" t="s">
        <v>475</v>
      </c>
      <c r="D222" s="242">
        <f t="shared" ref="D222" si="122">SUM(E222:M222)</f>
        <v>55536</v>
      </c>
      <c r="E222" s="463"/>
      <c r="F222" s="463"/>
      <c r="G222" s="463"/>
      <c r="H222" s="463"/>
      <c r="I222" s="463"/>
      <c r="J222" s="463"/>
      <c r="K222" s="463">
        <v>55536</v>
      </c>
      <c r="L222" s="530" t="s">
        <v>505</v>
      </c>
      <c r="M222" s="465"/>
      <c r="N222" s="242">
        <f t="shared" ref="N222" si="123">SUM(O222:W222)</f>
        <v>2820</v>
      </c>
      <c r="O222" s="463"/>
      <c r="P222" s="463"/>
      <c r="Q222" s="463"/>
      <c r="R222" s="463"/>
      <c r="S222" s="463"/>
      <c r="T222" s="463"/>
      <c r="U222" s="463">
        <v>2820</v>
      </c>
      <c r="V222" s="466" t="s">
        <v>476</v>
      </c>
      <c r="W222" s="465"/>
    </row>
    <row r="223" spans="1:23" ht="71.25" customHeight="1">
      <c r="B223" s="316">
        <v>322</v>
      </c>
      <c r="C223" s="247" t="s">
        <v>477</v>
      </c>
      <c r="D223" s="242">
        <f>SUM(E223:M223)</f>
        <v>23804</v>
      </c>
      <c r="E223" s="463"/>
      <c r="F223" s="463"/>
      <c r="G223" s="463"/>
      <c r="H223" s="463"/>
      <c r="I223" s="463">
        <v>23804</v>
      </c>
      <c r="J223" s="416" t="s">
        <v>428</v>
      </c>
      <c r="K223" s="463"/>
      <c r="L223" s="464"/>
      <c r="M223" s="465"/>
      <c r="N223" s="242">
        <f>SUM(O223:W223)</f>
        <v>23804</v>
      </c>
      <c r="O223" s="463"/>
      <c r="P223" s="463"/>
      <c r="Q223" s="463"/>
      <c r="R223" s="463"/>
      <c r="S223" s="463">
        <v>23804</v>
      </c>
      <c r="T223" s="416" t="s">
        <v>428</v>
      </c>
      <c r="U223" s="463"/>
      <c r="V223" s="464"/>
      <c r="W223" s="465"/>
    </row>
    <row r="224" spans="1:23" ht="71.25" customHeight="1">
      <c r="B224" s="316">
        <v>322</v>
      </c>
      <c r="C224" s="247" t="s">
        <v>509</v>
      </c>
      <c r="D224" s="242">
        <f>SUM(E224:M224)</f>
        <v>68825</v>
      </c>
      <c r="E224" s="463"/>
      <c r="F224" s="463"/>
      <c r="G224" s="463"/>
      <c r="H224" s="463"/>
      <c r="I224" s="463"/>
      <c r="J224" s="416"/>
      <c r="K224" s="463">
        <v>68825</v>
      </c>
      <c r="L224" s="530" t="s">
        <v>474</v>
      </c>
      <c r="M224" s="465"/>
      <c r="N224" s="242">
        <f>SUM(O224:W224)</f>
        <v>32912</v>
      </c>
      <c r="O224" s="463"/>
      <c r="P224" s="463"/>
      <c r="Q224" s="463"/>
      <c r="R224" s="463"/>
      <c r="S224" s="463"/>
      <c r="T224" s="416"/>
      <c r="U224" s="463">
        <v>32912</v>
      </c>
      <c r="V224" s="464" t="s">
        <v>474</v>
      </c>
      <c r="W224" s="465"/>
    </row>
    <row r="225" spans="2:23" ht="82.5" customHeight="1">
      <c r="B225" s="316">
        <v>318</v>
      </c>
      <c r="C225" s="247" t="s">
        <v>352</v>
      </c>
      <c r="D225" s="242">
        <f>SUM(E225:M225)</f>
        <v>24939</v>
      </c>
      <c r="E225" s="463"/>
      <c r="F225" s="463"/>
      <c r="G225" s="463"/>
      <c r="H225" s="463"/>
      <c r="I225" s="463">
        <v>24939</v>
      </c>
      <c r="J225" s="416" t="s">
        <v>428</v>
      </c>
      <c r="K225" s="463"/>
      <c r="L225" s="464"/>
      <c r="M225" s="465"/>
      <c r="N225" s="242">
        <f>SUM(O225:W225)</f>
        <v>24939</v>
      </c>
      <c r="O225" s="463"/>
      <c r="P225" s="463"/>
      <c r="Q225" s="463"/>
      <c r="R225" s="463"/>
      <c r="S225" s="463">
        <v>24939</v>
      </c>
      <c r="T225" s="416" t="s">
        <v>428</v>
      </c>
      <c r="U225" s="463"/>
      <c r="V225" s="464"/>
      <c r="W225" s="465"/>
    </row>
    <row r="226" spans="2:23">
      <c r="B226" s="245"/>
      <c r="C226" s="285"/>
      <c r="D226" s="242">
        <f>SUM(G226:M226)</f>
        <v>0</v>
      </c>
      <c r="E226" s="463"/>
      <c r="F226" s="463"/>
      <c r="G226" s="463"/>
      <c r="H226" s="463"/>
      <c r="I226" s="463"/>
      <c r="J226" s="463"/>
      <c r="K226" s="463"/>
      <c r="L226" s="464"/>
      <c r="M226" s="465"/>
      <c r="N226" s="242">
        <f>SUM(Q226:W226)</f>
        <v>0</v>
      </c>
      <c r="O226" s="463"/>
      <c r="P226" s="463"/>
      <c r="Q226" s="463"/>
      <c r="R226" s="463"/>
      <c r="S226" s="463"/>
      <c r="T226" s="463"/>
      <c r="U226" s="463"/>
      <c r="V226" s="464"/>
      <c r="W226" s="465"/>
    </row>
    <row r="227" spans="2:23" ht="24">
      <c r="B227" s="278">
        <v>5200</v>
      </c>
      <c r="C227" s="279" t="s">
        <v>206</v>
      </c>
      <c r="D227" s="242">
        <f>SUM(G227:M227)</f>
        <v>622410</v>
      </c>
      <c r="E227" s="313">
        <f>SUM(E228)</f>
        <v>0</v>
      </c>
      <c r="F227" s="313">
        <f t="shared" ref="F227:M227" si="124">SUM(F228)</f>
        <v>0</v>
      </c>
      <c r="G227" s="313">
        <f t="shared" si="124"/>
        <v>0</v>
      </c>
      <c r="H227" s="313">
        <f t="shared" si="124"/>
        <v>0</v>
      </c>
      <c r="I227" s="313">
        <f t="shared" si="124"/>
        <v>16904</v>
      </c>
      <c r="J227" s="313">
        <f t="shared" si="124"/>
        <v>0</v>
      </c>
      <c r="K227" s="313">
        <f t="shared" si="124"/>
        <v>460294</v>
      </c>
      <c r="L227" s="467">
        <f t="shared" si="124"/>
        <v>0</v>
      </c>
      <c r="M227" s="315">
        <f t="shared" si="124"/>
        <v>145212</v>
      </c>
      <c r="N227" s="242">
        <f>SUM(Q227:W227)</f>
        <v>616730</v>
      </c>
      <c r="O227" s="313">
        <f>SUM(O228)</f>
        <v>0</v>
      </c>
      <c r="P227" s="313">
        <f t="shared" ref="P227:W227" si="125">SUM(P228)</f>
        <v>0</v>
      </c>
      <c r="Q227" s="313">
        <f t="shared" si="125"/>
        <v>0</v>
      </c>
      <c r="R227" s="313">
        <f t="shared" si="125"/>
        <v>0</v>
      </c>
      <c r="S227" s="313">
        <f t="shared" si="125"/>
        <v>12887</v>
      </c>
      <c r="T227" s="313">
        <f t="shared" si="125"/>
        <v>0</v>
      </c>
      <c r="U227" s="313">
        <f t="shared" si="125"/>
        <v>458631</v>
      </c>
      <c r="V227" s="467">
        <f t="shared" si="125"/>
        <v>0</v>
      </c>
      <c r="W227" s="315">
        <f t="shared" si="125"/>
        <v>145212</v>
      </c>
    </row>
    <row r="228" spans="2:23">
      <c r="B228" s="304"/>
      <c r="C228" s="468" t="s">
        <v>239</v>
      </c>
      <c r="D228" s="313">
        <f>SUM(D229:D245)</f>
        <v>672810</v>
      </c>
      <c r="E228" s="313">
        <f>SUM(E229:E242)</f>
        <v>0</v>
      </c>
      <c r="F228" s="313">
        <f t="shared" ref="F228:M228" si="126">SUM(F229:F242)</f>
        <v>0</v>
      </c>
      <c r="G228" s="313">
        <f t="shared" si="126"/>
        <v>0</v>
      </c>
      <c r="H228" s="313">
        <f t="shared" si="126"/>
        <v>0</v>
      </c>
      <c r="I228" s="313">
        <f t="shared" si="126"/>
        <v>16904</v>
      </c>
      <c r="J228" s="313">
        <f t="shared" si="126"/>
        <v>0</v>
      </c>
      <c r="K228" s="313">
        <f t="shared" si="126"/>
        <v>460294</v>
      </c>
      <c r="L228" s="313">
        <f t="shared" si="126"/>
        <v>0</v>
      </c>
      <c r="M228" s="313">
        <f t="shared" si="126"/>
        <v>145212</v>
      </c>
      <c r="N228" s="313">
        <f>SUM(N229:N245)</f>
        <v>667130</v>
      </c>
      <c r="O228" s="313">
        <f t="shared" ref="O228:W228" si="127">SUM(O229:O242)</f>
        <v>0</v>
      </c>
      <c r="P228" s="313">
        <f t="shared" si="127"/>
        <v>0</v>
      </c>
      <c r="Q228" s="313">
        <f t="shared" si="127"/>
        <v>0</v>
      </c>
      <c r="R228" s="313">
        <f t="shared" si="127"/>
        <v>0</v>
      </c>
      <c r="S228" s="313">
        <f t="shared" si="127"/>
        <v>12887</v>
      </c>
      <c r="T228" s="313">
        <f t="shared" si="127"/>
        <v>0</v>
      </c>
      <c r="U228" s="313">
        <f t="shared" si="127"/>
        <v>458631</v>
      </c>
      <c r="V228" s="467">
        <f t="shared" si="127"/>
        <v>0</v>
      </c>
      <c r="W228" s="313">
        <f t="shared" si="127"/>
        <v>145212</v>
      </c>
    </row>
    <row r="229" spans="2:23">
      <c r="B229" s="252">
        <v>322</v>
      </c>
      <c r="C229" s="258" t="s">
        <v>478</v>
      </c>
      <c r="D229" s="242">
        <f>SUM(E229:M229)</f>
        <v>145212</v>
      </c>
      <c r="E229" s="469"/>
      <c r="F229" s="469"/>
      <c r="G229" s="469"/>
      <c r="H229" s="469"/>
      <c r="I229" s="469"/>
      <c r="J229" s="469"/>
      <c r="K229" s="469"/>
      <c r="L229" s="470"/>
      <c r="M229" s="471">
        <v>145212</v>
      </c>
      <c r="N229" s="242">
        <f>SUM(O229:W229)</f>
        <v>145212</v>
      </c>
      <c r="O229" s="469"/>
      <c r="P229" s="469"/>
      <c r="Q229" s="469"/>
      <c r="R229" s="469"/>
      <c r="S229" s="469"/>
      <c r="T229" s="469"/>
      <c r="U229" s="469"/>
      <c r="V229" s="470"/>
      <c r="W229" s="471">
        <v>145212</v>
      </c>
    </row>
    <row r="230" spans="2:23" ht="78.75">
      <c r="B230" s="316">
        <v>322</v>
      </c>
      <c r="C230" s="258" t="s">
        <v>506</v>
      </c>
      <c r="D230" s="242">
        <f t="shared" ref="D230:D237" si="128">SUM(E230:M230)</f>
        <v>59220</v>
      </c>
      <c r="E230" s="469"/>
      <c r="F230" s="469"/>
      <c r="G230" s="469"/>
      <c r="H230" s="469"/>
      <c r="I230" s="469"/>
      <c r="J230" s="469"/>
      <c r="K230" s="531">
        <v>59220</v>
      </c>
      <c r="L230" s="473" t="s">
        <v>474</v>
      </c>
      <c r="M230" s="532"/>
      <c r="N230" s="242">
        <f t="shared" ref="N230:N237" si="129">SUM(O230:W230)</f>
        <v>59220</v>
      </c>
      <c r="O230" s="531"/>
      <c r="P230" s="531"/>
      <c r="Q230" s="531"/>
      <c r="R230" s="531"/>
      <c r="S230" s="531"/>
      <c r="T230" s="531"/>
      <c r="U230" s="531">
        <v>59220</v>
      </c>
      <c r="V230" s="473" t="s">
        <v>474</v>
      </c>
      <c r="W230" s="471"/>
    </row>
    <row r="231" spans="2:23" ht="45">
      <c r="B231" s="316">
        <v>322</v>
      </c>
      <c r="C231" s="258" t="s">
        <v>507</v>
      </c>
      <c r="D231" s="242">
        <f t="shared" si="128"/>
        <v>5976</v>
      </c>
      <c r="E231" s="469"/>
      <c r="F231" s="469"/>
      <c r="G231" s="469"/>
      <c r="H231" s="469"/>
      <c r="I231" s="469"/>
      <c r="J231" s="469"/>
      <c r="K231" s="531">
        <v>5976</v>
      </c>
      <c r="L231" s="466" t="s">
        <v>480</v>
      </c>
      <c r="M231" s="532"/>
      <c r="N231" s="242">
        <f t="shared" si="129"/>
        <v>5976</v>
      </c>
      <c r="O231" s="531"/>
      <c r="P231" s="531"/>
      <c r="Q231" s="531"/>
      <c r="R231" s="531"/>
      <c r="S231" s="531"/>
      <c r="T231" s="531"/>
      <c r="U231" s="531">
        <v>5976</v>
      </c>
      <c r="V231" s="473" t="s">
        <v>480</v>
      </c>
      <c r="W231" s="471"/>
    </row>
    <row r="232" spans="2:23" ht="78.75">
      <c r="B232" s="316">
        <v>326</v>
      </c>
      <c r="C232" s="258" t="s">
        <v>502</v>
      </c>
      <c r="D232" s="242">
        <f t="shared" si="128"/>
        <v>1447</v>
      </c>
      <c r="E232" s="469"/>
      <c r="F232" s="469"/>
      <c r="G232" s="469"/>
      <c r="H232" s="469"/>
      <c r="I232" s="469"/>
      <c r="J232" s="469"/>
      <c r="K232" s="469">
        <v>1447</v>
      </c>
      <c r="L232" s="473" t="s">
        <v>474</v>
      </c>
      <c r="M232" s="471"/>
      <c r="N232" s="242">
        <f t="shared" si="129"/>
        <v>1447</v>
      </c>
      <c r="O232" s="469"/>
      <c r="P232" s="469"/>
      <c r="Q232" s="469"/>
      <c r="R232" s="469"/>
      <c r="S232" s="469"/>
      <c r="T232" s="469"/>
      <c r="U232" s="469">
        <v>1447</v>
      </c>
      <c r="V232" s="473" t="s">
        <v>474</v>
      </c>
      <c r="W232" s="471"/>
    </row>
    <row r="233" spans="2:23" ht="101.25">
      <c r="B233" s="316">
        <v>326</v>
      </c>
      <c r="C233" s="258" t="s">
        <v>503</v>
      </c>
      <c r="D233" s="242">
        <f t="shared" si="128"/>
        <v>3960</v>
      </c>
      <c r="E233" s="469"/>
      <c r="F233" s="469"/>
      <c r="G233" s="469"/>
      <c r="H233" s="469"/>
      <c r="I233" s="469">
        <v>3960</v>
      </c>
      <c r="J233" s="416" t="s">
        <v>428</v>
      </c>
      <c r="K233" s="469"/>
      <c r="L233" s="470"/>
      <c r="M233" s="471"/>
      <c r="N233" s="242">
        <f t="shared" si="129"/>
        <v>3960</v>
      </c>
      <c r="O233" s="469"/>
      <c r="P233" s="469"/>
      <c r="Q233" s="469"/>
      <c r="R233" s="469"/>
      <c r="S233" s="469">
        <v>3960</v>
      </c>
      <c r="T233" s="416" t="s">
        <v>428</v>
      </c>
      <c r="U233" s="469"/>
      <c r="V233" s="470"/>
      <c r="W233" s="471"/>
    </row>
    <row r="234" spans="2:23" ht="101.25">
      <c r="B234" s="252">
        <v>338</v>
      </c>
      <c r="C234" s="258" t="s">
        <v>482</v>
      </c>
      <c r="D234" s="242">
        <f t="shared" si="128"/>
        <v>4602</v>
      </c>
      <c r="E234" s="469"/>
      <c r="F234" s="469"/>
      <c r="G234" s="469"/>
      <c r="H234" s="469"/>
      <c r="I234" s="469">
        <v>4602</v>
      </c>
      <c r="J234" s="416" t="s">
        <v>428</v>
      </c>
      <c r="K234" s="469"/>
      <c r="L234" s="470"/>
      <c r="M234" s="471"/>
      <c r="N234" s="242">
        <f t="shared" si="129"/>
        <v>585</v>
      </c>
      <c r="O234" s="469"/>
      <c r="P234" s="469"/>
      <c r="Q234" s="469"/>
      <c r="R234" s="469"/>
      <c r="S234" s="469">
        <v>585</v>
      </c>
      <c r="T234" s="416" t="s">
        <v>428</v>
      </c>
      <c r="U234" s="469"/>
      <c r="V234" s="470"/>
      <c r="W234" s="471"/>
    </row>
    <row r="235" spans="2:23" ht="101.25">
      <c r="B235" s="252">
        <v>322</v>
      </c>
      <c r="C235" s="258" t="s">
        <v>483</v>
      </c>
      <c r="D235" s="242">
        <f t="shared" si="128"/>
        <v>2484</v>
      </c>
      <c r="E235" s="469"/>
      <c r="F235" s="469"/>
      <c r="G235" s="469"/>
      <c r="H235" s="469"/>
      <c r="I235" s="469">
        <v>2484</v>
      </c>
      <c r="J235" s="416" t="s">
        <v>428</v>
      </c>
      <c r="K235" s="469"/>
      <c r="L235" s="470"/>
      <c r="M235" s="471"/>
      <c r="N235" s="242">
        <f t="shared" si="129"/>
        <v>2484</v>
      </c>
      <c r="O235" s="469"/>
      <c r="P235" s="469"/>
      <c r="Q235" s="469"/>
      <c r="R235" s="469"/>
      <c r="S235" s="469">
        <v>2484</v>
      </c>
      <c r="T235" s="416" t="s">
        <v>428</v>
      </c>
      <c r="U235" s="469"/>
      <c r="V235" s="470"/>
      <c r="W235" s="471"/>
    </row>
    <row r="236" spans="2:23" ht="78.75">
      <c r="B236" s="252">
        <v>322</v>
      </c>
      <c r="C236" s="258" t="s">
        <v>501</v>
      </c>
      <c r="D236" s="242">
        <f t="shared" si="128"/>
        <v>1900</v>
      </c>
      <c r="E236" s="469"/>
      <c r="F236" s="469"/>
      <c r="G236" s="469"/>
      <c r="H236" s="469"/>
      <c r="I236" s="469"/>
      <c r="J236" s="416"/>
      <c r="K236" s="469">
        <v>1900</v>
      </c>
      <c r="L236" s="473" t="s">
        <v>474</v>
      </c>
      <c r="M236" s="471"/>
      <c r="N236" s="242">
        <f t="shared" si="129"/>
        <v>1900</v>
      </c>
      <c r="O236" s="469"/>
      <c r="P236" s="469"/>
      <c r="Q236" s="469"/>
      <c r="R236" s="469"/>
      <c r="S236" s="469"/>
      <c r="T236" s="416"/>
      <c r="U236" s="469">
        <v>1900</v>
      </c>
      <c r="V236" s="473" t="s">
        <v>474</v>
      </c>
      <c r="W236" s="471"/>
    </row>
    <row r="237" spans="2:23" ht="101.25">
      <c r="B237" s="252">
        <v>322</v>
      </c>
      <c r="C237" s="258" t="s">
        <v>484</v>
      </c>
      <c r="D237" s="242">
        <f t="shared" si="128"/>
        <v>2880</v>
      </c>
      <c r="E237" s="469"/>
      <c r="F237" s="469"/>
      <c r="G237" s="469"/>
      <c r="H237" s="469"/>
      <c r="I237" s="469">
        <v>2880</v>
      </c>
      <c r="J237" s="416" t="s">
        <v>428</v>
      </c>
      <c r="K237" s="469"/>
      <c r="L237" s="470"/>
      <c r="M237" s="471"/>
      <c r="N237" s="242">
        <f t="shared" si="129"/>
        <v>2880</v>
      </c>
      <c r="O237" s="469"/>
      <c r="P237" s="469"/>
      <c r="Q237" s="469"/>
      <c r="R237" s="469"/>
      <c r="S237" s="469">
        <v>2880</v>
      </c>
      <c r="T237" s="416" t="s">
        <v>428</v>
      </c>
      <c r="U237" s="469"/>
      <c r="V237" s="470"/>
      <c r="W237" s="471"/>
    </row>
    <row r="238" spans="2:23" ht="45">
      <c r="B238" s="316">
        <v>322</v>
      </c>
      <c r="C238" s="247" t="s">
        <v>479</v>
      </c>
      <c r="D238" s="242">
        <f t="shared" ref="D238:D239" si="130">SUM(E238:M238)</f>
        <v>380280</v>
      </c>
      <c r="E238" s="463"/>
      <c r="F238" s="463"/>
      <c r="G238" s="463"/>
      <c r="H238" s="463"/>
      <c r="I238" s="463"/>
      <c r="J238" s="463"/>
      <c r="K238" s="463">
        <v>380280</v>
      </c>
      <c r="L238" s="466" t="s">
        <v>480</v>
      </c>
      <c r="M238" s="465"/>
      <c r="N238" s="242">
        <f t="shared" ref="N238:N239" si="131">SUM(O238:W238)</f>
        <v>380280</v>
      </c>
      <c r="O238" s="463"/>
      <c r="P238" s="463"/>
      <c r="Q238" s="463"/>
      <c r="R238" s="463"/>
      <c r="S238" s="463"/>
      <c r="T238" s="463"/>
      <c r="U238" s="463">
        <v>380280</v>
      </c>
      <c r="V238" s="466" t="s">
        <v>480</v>
      </c>
      <c r="W238" s="465"/>
    </row>
    <row r="239" spans="2:23" ht="78.75">
      <c r="B239" s="316">
        <v>322</v>
      </c>
      <c r="C239" s="247" t="s">
        <v>510</v>
      </c>
      <c r="D239" s="242">
        <f t="shared" si="130"/>
        <v>4218</v>
      </c>
      <c r="E239" s="463"/>
      <c r="F239" s="463"/>
      <c r="G239" s="463"/>
      <c r="H239" s="463"/>
      <c r="I239" s="463"/>
      <c r="J239" s="463"/>
      <c r="K239" s="463">
        <v>4218</v>
      </c>
      <c r="L239" s="466" t="s">
        <v>474</v>
      </c>
      <c r="M239" s="465"/>
      <c r="N239" s="242">
        <f t="shared" si="131"/>
        <v>4218</v>
      </c>
      <c r="O239" s="463"/>
      <c r="P239" s="463"/>
      <c r="Q239" s="463"/>
      <c r="R239" s="463"/>
      <c r="S239" s="463"/>
      <c r="T239" s="463"/>
      <c r="U239" s="463">
        <v>4218</v>
      </c>
      <c r="V239" s="466" t="s">
        <v>474</v>
      </c>
      <c r="W239" s="465"/>
    </row>
    <row r="240" spans="2:23" ht="55.5" customHeight="1">
      <c r="B240" s="252">
        <v>322</v>
      </c>
      <c r="C240" s="258" t="s">
        <v>481</v>
      </c>
      <c r="D240" s="242">
        <f>SUM(E240:M240)</f>
        <v>3749</v>
      </c>
      <c r="E240" s="469"/>
      <c r="F240" s="469"/>
      <c r="G240" s="469"/>
      <c r="H240" s="469"/>
      <c r="I240" s="469"/>
      <c r="J240" s="469"/>
      <c r="K240" s="469">
        <v>3749</v>
      </c>
      <c r="L240" s="472" t="s">
        <v>444</v>
      </c>
      <c r="M240" s="471"/>
      <c r="N240" s="242">
        <f>SUM(O240:W240)</f>
        <v>2086</v>
      </c>
      <c r="O240" s="469"/>
      <c r="P240" s="469"/>
      <c r="Q240" s="469"/>
      <c r="R240" s="469"/>
      <c r="S240" s="469"/>
      <c r="T240" s="469"/>
      <c r="U240" s="469">
        <v>2086</v>
      </c>
      <c r="V240" s="472" t="s">
        <v>508</v>
      </c>
      <c r="W240" s="471"/>
    </row>
    <row r="241" spans="2:23" ht="66" customHeight="1">
      <c r="B241" s="252">
        <v>322</v>
      </c>
      <c r="C241" s="258" t="s">
        <v>485</v>
      </c>
      <c r="D241" s="242">
        <f t="shared" ref="D241:D242" si="132">SUM(E241:M241)</f>
        <v>1853</v>
      </c>
      <c r="E241" s="469"/>
      <c r="F241" s="469"/>
      <c r="G241" s="469"/>
      <c r="H241" s="469"/>
      <c r="I241" s="469"/>
      <c r="J241" s="416"/>
      <c r="K241" s="469">
        <v>1853</v>
      </c>
      <c r="L241" s="473" t="s">
        <v>474</v>
      </c>
      <c r="M241" s="471"/>
      <c r="N241" s="242">
        <f t="shared" ref="N241:N242" si="133">SUM(O241:W241)</f>
        <v>1853</v>
      </c>
      <c r="O241" s="469"/>
      <c r="P241" s="469"/>
      <c r="Q241" s="469"/>
      <c r="R241" s="469"/>
      <c r="S241" s="469"/>
      <c r="T241" s="416"/>
      <c r="U241" s="469">
        <v>1853</v>
      </c>
      <c r="V241" s="473" t="s">
        <v>474</v>
      </c>
      <c r="W241" s="471"/>
    </row>
    <row r="242" spans="2:23" ht="69" customHeight="1">
      <c r="B242" s="252">
        <v>322</v>
      </c>
      <c r="C242" s="258" t="s">
        <v>486</v>
      </c>
      <c r="D242" s="242">
        <f t="shared" si="132"/>
        <v>4629</v>
      </c>
      <c r="E242" s="469"/>
      <c r="F242" s="469"/>
      <c r="G242" s="469"/>
      <c r="H242" s="469"/>
      <c r="I242" s="469">
        <v>2978</v>
      </c>
      <c r="J242" s="416" t="s">
        <v>428</v>
      </c>
      <c r="K242" s="469">
        <v>1651</v>
      </c>
      <c r="L242" s="473" t="s">
        <v>474</v>
      </c>
      <c r="M242" s="471"/>
      <c r="N242" s="242">
        <f t="shared" si="133"/>
        <v>4629</v>
      </c>
      <c r="O242" s="469"/>
      <c r="P242" s="469"/>
      <c r="Q242" s="469"/>
      <c r="R242" s="469"/>
      <c r="S242" s="469">
        <v>2978</v>
      </c>
      <c r="T242" s="416" t="s">
        <v>428</v>
      </c>
      <c r="U242" s="469">
        <v>1651</v>
      </c>
      <c r="V242" s="473" t="s">
        <v>474</v>
      </c>
      <c r="W242" s="471"/>
    </row>
    <row r="243" spans="2:23" ht="25.5" customHeight="1">
      <c r="B243" s="446">
        <v>5300</v>
      </c>
      <c r="C243" s="300" t="s">
        <v>207</v>
      </c>
      <c r="D243" s="447">
        <f t="shared" ref="D243:W243" si="134">SUM(D244)</f>
        <v>16800</v>
      </c>
      <c r="E243" s="338">
        <f t="shared" si="134"/>
        <v>0</v>
      </c>
      <c r="F243" s="338">
        <f t="shared" si="134"/>
        <v>0</v>
      </c>
      <c r="G243" s="338">
        <f t="shared" si="134"/>
        <v>0</v>
      </c>
      <c r="H243" s="314">
        <f t="shared" si="134"/>
        <v>0</v>
      </c>
      <c r="I243" s="338">
        <f t="shared" si="134"/>
        <v>0</v>
      </c>
      <c r="J243" s="448">
        <f t="shared" si="134"/>
        <v>0</v>
      </c>
      <c r="K243" s="448">
        <f t="shared" si="134"/>
        <v>0</v>
      </c>
      <c r="L243" s="449">
        <f t="shared" si="134"/>
        <v>0</v>
      </c>
      <c r="M243" s="448">
        <f t="shared" si="134"/>
        <v>16800</v>
      </c>
      <c r="N243" s="447">
        <f t="shared" si="134"/>
        <v>16800</v>
      </c>
      <c r="O243" s="338">
        <f t="shared" si="134"/>
        <v>0</v>
      </c>
      <c r="P243" s="338">
        <f t="shared" si="134"/>
        <v>0</v>
      </c>
      <c r="Q243" s="338">
        <f t="shared" si="134"/>
        <v>0</v>
      </c>
      <c r="R243" s="314">
        <f t="shared" si="134"/>
        <v>0</v>
      </c>
      <c r="S243" s="338">
        <f t="shared" si="134"/>
        <v>0</v>
      </c>
      <c r="T243" s="448">
        <f t="shared" si="134"/>
        <v>0</v>
      </c>
      <c r="U243" s="448">
        <f t="shared" si="134"/>
        <v>0</v>
      </c>
      <c r="V243" s="449">
        <f t="shared" si="134"/>
        <v>0</v>
      </c>
      <c r="W243" s="448">
        <f t="shared" si="134"/>
        <v>16800</v>
      </c>
    </row>
    <row r="244" spans="2:23" ht="48.75" customHeight="1" thickBot="1">
      <c r="B244" s="339"/>
      <c r="C244" s="450" t="s">
        <v>239</v>
      </c>
      <c r="D244" s="451">
        <f t="shared" ref="D244:W244" si="135">SUM(D245)</f>
        <v>16800</v>
      </c>
      <c r="E244" s="452">
        <f t="shared" si="135"/>
        <v>0</v>
      </c>
      <c r="F244" s="452">
        <f t="shared" si="135"/>
        <v>0</v>
      </c>
      <c r="G244" s="452">
        <f t="shared" si="135"/>
        <v>0</v>
      </c>
      <c r="H244" s="453">
        <f t="shared" si="135"/>
        <v>0</v>
      </c>
      <c r="I244" s="452">
        <f t="shared" si="135"/>
        <v>0</v>
      </c>
      <c r="J244" s="454">
        <f t="shared" si="135"/>
        <v>0</v>
      </c>
      <c r="K244" s="454">
        <f t="shared" si="135"/>
        <v>0</v>
      </c>
      <c r="L244" s="455">
        <f t="shared" si="135"/>
        <v>0</v>
      </c>
      <c r="M244" s="454">
        <f t="shared" si="135"/>
        <v>16800</v>
      </c>
      <c r="N244" s="451">
        <f t="shared" si="135"/>
        <v>16800</v>
      </c>
      <c r="O244" s="452">
        <f t="shared" si="135"/>
        <v>0</v>
      </c>
      <c r="P244" s="452">
        <f t="shared" si="135"/>
        <v>0</v>
      </c>
      <c r="Q244" s="452">
        <f t="shared" si="135"/>
        <v>0</v>
      </c>
      <c r="R244" s="453">
        <f t="shared" si="135"/>
        <v>0</v>
      </c>
      <c r="S244" s="452">
        <f t="shared" si="135"/>
        <v>0</v>
      </c>
      <c r="T244" s="454">
        <f t="shared" si="135"/>
        <v>0</v>
      </c>
      <c r="U244" s="454">
        <f t="shared" si="135"/>
        <v>0</v>
      </c>
      <c r="V244" s="455">
        <f t="shared" si="135"/>
        <v>0</v>
      </c>
      <c r="W244" s="454">
        <f t="shared" si="135"/>
        <v>16800</v>
      </c>
    </row>
    <row r="245" spans="2:23" ht="13.5" thickBot="1">
      <c r="B245" s="456"/>
      <c r="C245" s="457" t="s">
        <v>478</v>
      </c>
      <c r="D245" s="242">
        <f t="shared" ref="D245" si="136">SUM(E245:M245)</f>
        <v>16800</v>
      </c>
      <c r="E245" s="458"/>
      <c r="F245" s="459"/>
      <c r="G245" s="458"/>
      <c r="H245" s="459"/>
      <c r="I245" s="458"/>
      <c r="J245" s="474"/>
      <c r="K245" s="340"/>
      <c r="L245" s="461"/>
      <c r="M245" s="341">
        <v>16800</v>
      </c>
      <c r="N245" s="242">
        <f t="shared" ref="N245" si="137">SUM(O245:W245)</f>
        <v>16800</v>
      </c>
      <c r="O245" s="458"/>
      <c r="P245" s="459"/>
      <c r="Q245" s="458"/>
      <c r="R245" s="459"/>
      <c r="S245" s="458"/>
      <c r="T245" s="474"/>
      <c r="U245" s="340"/>
      <c r="V245" s="461"/>
      <c r="W245" s="341">
        <v>16800</v>
      </c>
    </row>
    <row r="246" spans="2:23">
      <c r="B246" s="342"/>
      <c r="C246" s="290"/>
    </row>
    <row r="247" spans="2:23">
      <c r="B247" s="342"/>
      <c r="C247" s="290"/>
    </row>
    <row r="249" spans="2:23">
      <c r="C249" s="343" t="s">
        <v>199</v>
      </c>
    </row>
    <row r="250" spans="2:23">
      <c r="C250" s="344" t="s">
        <v>319</v>
      </c>
    </row>
    <row r="252" spans="2:23">
      <c r="C252" s="345"/>
    </row>
    <row r="253" spans="2:23">
      <c r="C253" s="346"/>
    </row>
    <row r="254" spans="2:23">
      <c r="B254" s="269"/>
      <c r="C254" s="287"/>
    </row>
  </sheetData>
  <mergeCells count="25">
    <mergeCell ref="M152:M153"/>
    <mergeCell ref="F152:F153"/>
    <mergeCell ref="E152:E153"/>
    <mergeCell ref="D152:D153"/>
    <mergeCell ref="N152:N153"/>
    <mergeCell ref="G152:G153"/>
    <mergeCell ref="H152:H153"/>
    <mergeCell ref="I152:I153"/>
    <mergeCell ref="J152:J153"/>
    <mergeCell ref="K152:K153"/>
    <mergeCell ref="L152:L153"/>
    <mergeCell ref="O152:O153"/>
    <mergeCell ref="P152:P153"/>
    <mergeCell ref="W152:W153"/>
    <mergeCell ref="Q152:Q153"/>
    <mergeCell ref="R152:R153"/>
    <mergeCell ref="S152:S153"/>
    <mergeCell ref="U152:U153"/>
    <mergeCell ref="T152:T153"/>
    <mergeCell ref="V152:V153"/>
    <mergeCell ref="K1:L1"/>
    <mergeCell ref="B3:C3"/>
    <mergeCell ref="B4:C4"/>
    <mergeCell ref="D4:M4"/>
    <mergeCell ref="N4:W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49" zoomScaleNormal="100" workbookViewId="0">
      <selection activeCell="E62" sqref="E62"/>
    </sheetView>
  </sheetViews>
  <sheetFormatPr defaultRowHeight="12.75"/>
  <cols>
    <col min="1" max="1" width="32.85546875" style="619" customWidth="1"/>
    <col min="2" max="2" width="12" style="619" customWidth="1"/>
    <col min="3" max="3" width="12.85546875" style="619" customWidth="1"/>
    <col min="4" max="4" width="16" style="619" customWidth="1"/>
    <col min="5" max="5" width="26" style="619" customWidth="1"/>
    <col min="6" max="6" width="13.85546875" style="619" customWidth="1"/>
    <col min="7" max="7" width="13.7109375" style="619" customWidth="1"/>
    <col min="8" max="8" width="14" style="619" customWidth="1"/>
    <col min="9" max="9" width="17.42578125" style="619" customWidth="1"/>
    <col min="10" max="10" width="15" style="619" customWidth="1"/>
    <col min="11" max="11" width="11.42578125" style="619" customWidth="1"/>
    <col min="12" max="12" width="11.5703125" style="619" customWidth="1"/>
    <col min="13" max="13" width="16.5703125" style="619" customWidth="1"/>
    <col min="14" max="14" width="15.7109375" style="619" customWidth="1"/>
    <col min="15" max="252" width="9.140625" style="619"/>
    <col min="253" max="253" width="30.42578125" style="619" customWidth="1"/>
    <col min="254" max="259" width="16.85546875" style="619" customWidth="1"/>
    <col min="260" max="508" width="9.140625" style="619"/>
    <col min="509" max="509" width="30.42578125" style="619" customWidth="1"/>
    <col min="510" max="515" width="16.85546875" style="619" customWidth="1"/>
    <col min="516" max="764" width="9.140625" style="619"/>
    <col min="765" max="765" width="30.42578125" style="619" customWidth="1"/>
    <col min="766" max="771" width="16.85546875" style="619" customWidth="1"/>
    <col min="772" max="1020" width="9.140625" style="619"/>
    <col min="1021" max="1021" width="30.42578125" style="619" customWidth="1"/>
    <col min="1022" max="1027" width="16.85546875" style="619" customWidth="1"/>
    <col min="1028" max="1276" width="9.140625" style="619"/>
    <col min="1277" max="1277" width="30.42578125" style="619" customWidth="1"/>
    <col min="1278" max="1283" width="16.85546875" style="619" customWidth="1"/>
    <col min="1284" max="1532" width="9.140625" style="619"/>
    <col min="1533" max="1533" width="30.42578125" style="619" customWidth="1"/>
    <col min="1534" max="1539" width="16.85546875" style="619" customWidth="1"/>
    <col min="1540" max="1788" width="9.140625" style="619"/>
    <col min="1789" max="1789" width="30.42578125" style="619" customWidth="1"/>
    <col min="1790" max="1795" width="16.85546875" style="619" customWidth="1"/>
    <col min="1796" max="2044" width="9.140625" style="619"/>
    <col min="2045" max="2045" width="30.42578125" style="619" customWidth="1"/>
    <col min="2046" max="2051" width="16.85546875" style="619" customWidth="1"/>
    <col min="2052" max="2300" width="9.140625" style="619"/>
    <col min="2301" max="2301" width="30.42578125" style="619" customWidth="1"/>
    <col min="2302" max="2307" width="16.85546875" style="619" customWidth="1"/>
    <col min="2308" max="2556" width="9.140625" style="619"/>
    <col min="2557" max="2557" width="30.42578125" style="619" customWidth="1"/>
    <col min="2558" max="2563" width="16.85546875" style="619" customWidth="1"/>
    <col min="2564" max="2812" width="9.140625" style="619"/>
    <col min="2813" max="2813" width="30.42578125" style="619" customWidth="1"/>
    <col min="2814" max="2819" width="16.85546875" style="619" customWidth="1"/>
    <col min="2820" max="3068" width="9.140625" style="619"/>
    <col min="3069" max="3069" width="30.42578125" style="619" customWidth="1"/>
    <col min="3070" max="3075" width="16.85546875" style="619" customWidth="1"/>
    <col min="3076" max="3324" width="9.140625" style="619"/>
    <col min="3325" max="3325" width="30.42578125" style="619" customWidth="1"/>
    <col min="3326" max="3331" width="16.85546875" style="619" customWidth="1"/>
    <col min="3332" max="3580" width="9.140625" style="619"/>
    <col min="3581" max="3581" width="30.42578125" style="619" customWidth="1"/>
    <col min="3582" max="3587" width="16.85546875" style="619" customWidth="1"/>
    <col min="3588" max="3836" width="9.140625" style="619"/>
    <col min="3837" max="3837" width="30.42578125" style="619" customWidth="1"/>
    <col min="3838" max="3843" width="16.85546875" style="619" customWidth="1"/>
    <col min="3844" max="4092" width="9.140625" style="619"/>
    <col min="4093" max="4093" width="30.42578125" style="619" customWidth="1"/>
    <col min="4094" max="4099" width="16.85546875" style="619" customWidth="1"/>
    <col min="4100" max="4348" width="9.140625" style="619"/>
    <col min="4349" max="4349" width="30.42578125" style="619" customWidth="1"/>
    <col min="4350" max="4355" width="16.85546875" style="619" customWidth="1"/>
    <col min="4356" max="4604" width="9.140625" style="619"/>
    <col min="4605" max="4605" width="30.42578125" style="619" customWidth="1"/>
    <col min="4606" max="4611" width="16.85546875" style="619" customWidth="1"/>
    <col min="4612" max="4860" width="9.140625" style="619"/>
    <col min="4861" max="4861" width="30.42578125" style="619" customWidth="1"/>
    <col min="4862" max="4867" width="16.85546875" style="619" customWidth="1"/>
    <col min="4868" max="5116" width="9.140625" style="619"/>
    <col min="5117" max="5117" width="30.42578125" style="619" customWidth="1"/>
    <col min="5118" max="5123" width="16.85546875" style="619" customWidth="1"/>
    <col min="5124" max="5372" width="9.140625" style="619"/>
    <col min="5373" max="5373" width="30.42578125" style="619" customWidth="1"/>
    <col min="5374" max="5379" width="16.85546875" style="619" customWidth="1"/>
    <col min="5380" max="5628" width="9.140625" style="619"/>
    <col min="5629" max="5629" width="30.42578125" style="619" customWidth="1"/>
    <col min="5630" max="5635" width="16.85546875" style="619" customWidth="1"/>
    <col min="5636" max="5884" width="9.140625" style="619"/>
    <col min="5885" max="5885" width="30.42578125" style="619" customWidth="1"/>
    <col min="5886" max="5891" width="16.85546875" style="619" customWidth="1"/>
    <col min="5892" max="6140" width="9.140625" style="619"/>
    <col min="6141" max="6141" width="30.42578125" style="619" customWidth="1"/>
    <col min="6142" max="6147" width="16.85546875" style="619" customWidth="1"/>
    <col min="6148" max="6396" width="9.140625" style="619"/>
    <col min="6397" max="6397" width="30.42578125" style="619" customWidth="1"/>
    <col min="6398" max="6403" width="16.85546875" style="619" customWidth="1"/>
    <col min="6404" max="6652" width="9.140625" style="619"/>
    <col min="6653" max="6653" width="30.42578125" style="619" customWidth="1"/>
    <col min="6654" max="6659" width="16.85546875" style="619" customWidth="1"/>
    <col min="6660" max="6908" width="9.140625" style="619"/>
    <col min="6909" max="6909" width="30.42578125" style="619" customWidth="1"/>
    <col min="6910" max="6915" width="16.85546875" style="619" customWidth="1"/>
    <col min="6916" max="7164" width="9.140625" style="619"/>
    <col min="7165" max="7165" width="30.42578125" style="619" customWidth="1"/>
    <col min="7166" max="7171" width="16.85546875" style="619" customWidth="1"/>
    <col min="7172" max="7420" width="9.140625" style="619"/>
    <col min="7421" max="7421" width="30.42578125" style="619" customWidth="1"/>
    <col min="7422" max="7427" width="16.85546875" style="619" customWidth="1"/>
    <col min="7428" max="7676" width="9.140625" style="619"/>
    <col min="7677" max="7677" width="30.42578125" style="619" customWidth="1"/>
    <col min="7678" max="7683" width="16.85546875" style="619" customWidth="1"/>
    <col min="7684" max="7932" width="9.140625" style="619"/>
    <col min="7933" max="7933" width="30.42578125" style="619" customWidth="1"/>
    <col min="7934" max="7939" width="16.85546875" style="619" customWidth="1"/>
    <col min="7940" max="8188" width="9.140625" style="619"/>
    <col min="8189" max="8189" width="30.42578125" style="619" customWidth="1"/>
    <col min="8190" max="8195" width="16.85546875" style="619" customWidth="1"/>
    <col min="8196" max="8444" width="9.140625" style="619"/>
    <col min="8445" max="8445" width="30.42578125" style="619" customWidth="1"/>
    <col min="8446" max="8451" width="16.85546875" style="619" customWidth="1"/>
    <col min="8452" max="8700" width="9.140625" style="619"/>
    <col min="8701" max="8701" width="30.42578125" style="619" customWidth="1"/>
    <col min="8702" max="8707" width="16.85546875" style="619" customWidth="1"/>
    <col min="8708" max="8956" width="9.140625" style="619"/>
    <col min="8957" max="8957" width="30.42578125" style="619" customWidth="1"/>
    <col min="8958" max="8963" width="16.85546875" style="619" customWidth="1"/>
    <col min="8964" max="9212" width="9.140625" style="619"/>
    <col min="9213" max="9213" width="30.42578125" style="619" customWidth="1"/>
    <col min="9214" max="9219" width="16.85546875" style="619" customWidth="1"/>
    <col min="9220" max="9468" width="9.140625" style="619"/>
    <col min="9469" max="9469" width="30.42578125" style="619" customWidth="1"/>
    <col min="9470" max="9475" width="16.85546875" style="619" customWidth="1"/>
    <col min="9476" max="9724" width="9.140625" style="619"/>
    <col min="9725" max="9725" width="30.42578125" style="619" customWidth="1"/>
    <col min="9726" max="9731" width="16.85546875" style="619" customWidth="1"/>
    <col min="9732" max="9980" width="9.140625" style="619"/>
    <col min="9981" max="9981" width="30.42578125" style="619" customWidth="1"/>
    <col min="9982" max="9987" width="16.85546875" style="619" customWidth="1"/>
    <col min="9988" max="10236" width="9.140625" style="619"/>
    <col min="10237" max="10237" width="30.42578125" style="619" customWidth="1"/>
    <col min="10238" max="10243" width="16.85546875" style="619" customWidth="1"/>
    <col min="10244" max="10492" width="9.140625" style="619"/>
    <col min="10493" max="10493" width="30.42578125" style="619" customWidth="1"/>
    <col min="10494" max="10499" width="16.85546875" style="619" customWidth="1"/>
    <col min="10500" max="10748" width="9.140625" style="619"/>
    <col min="10749" max="10749" width="30.42578125" style="619" customWidth="1"/>
    <col min="10750" max="10755" width="16.85546875" style="619" customWidth="1"/>
    <col min="10756" max="11004" width="9.140625" style="619"/>
    <col min="11005" max="11005" width="30.42578125" style="619" customWidth="1"/>
    <col min="11006" max="11011" width="16.85546875" style="619" customWidth="1"/>
    <col min="11012" max="11260" width="9.140625" style="619"/>
    <col min="11261" max="11261" width="30.42578125" style="619" customWidth="1"/>
    <col min="11262" max="11267" width="16.85546875" style="619" customWidth="1"/>
    <col min="11268" max="11516" width="9.140625" style="619"/>
    <col min="11517" max="11517" width="30.42578125" style="619" customWidth="1"/>
    <col min="11518" max="11523" width="16.85546875" style="619" customWidth="1"/>
    <col min="11524" max="11772" width="9.140625" style="619"/>
    <col min="11773" max="11773" width="30.42578125" style="619" customWidth="1"/>
    <col min="11774" max="11779" width="16.85546875" style="619" customWidth="1"/>
    <col min="11780" max="12028" width="9.140625" style="619"/>
    <col min="12029" max="12029" width="30.42578125" style="619" customWidth="1"/>
    <col min="12030" max="12035" width="16.85546875" style="619" customWidth="1"/>
    <col min="12036" max="12284" width="9.140625" style="619"/>
    <col min="12285" max="12285" width="30.42578125" style="619" customWidth="1"/>
    <col min="12286" max="12291" width="16.85546875" style="619" customWidth="1"/>
    <col min="12292" max="12540" width="9.140625" style="619"/>
    <col min="12541" max="12541" width="30.42578125" style="619" customWidth="1"/>
    <col min="12542" max="12547" width="16.85546875" style="619" customWidth="1"/>
    <col min="12548" max="12796" width="9.140625" style="619"/>
    <col min="12797" max="12797" width="30.42578125" style="619" customWidth="1"/>
    <col min="12798" max="12803" width="16.85546875" style="619" customWidth="1"/>
    <col min="12804" max="13052" width="9.140625" style="619"/>
    <col min="13053" max="13053" width="30.42578125" style="619" customWidth="1"/>
    <col min="13054" max="13059" width="16.85546875" style="619" customWidth="1"/>
    <col min="13060" max="13308" width="9.140625" style="619"/>
    <col min="13309" max="13309" width="30.42578125" style="619" customWidth="1"/>
    <col min="13310" max="13315" width="16.85546875" style="619" customWidth="1"/>
    <col min="13316" max="13564" width="9.140625" style="619"/>
    <col min="13565" max="13565" width="30.42578125" style="619" customWidth="1"/>
    <col min="13566" max="13571" width="16.85546875" style="619" customWidth="1"/>
    <col min="13572" max="13820" width="9.140625" style="619"/>
    <col min="13821" max="13821" width="30.42578125" style="619" customWidth="1"/>
    <col min="13822" max="13827" width="16.85546875" style="619" customWidth="1"/>
    <col min="13828" max="14076" width="9.140625" style="619"/>
    <col min="14077" max="14077" width="30.42578125" style="619" customWidth="1"/>
    <col min="14078" max="14083" width="16.85546875" style="619" customWidth="1"/>
    <col min="14084" max="14332" width="9.140625" style="619"/>
    <col min="14333" max="14333" width="30.42578125" style="619" customWidth="1"/>
    <col min="14334" max="14339" width="16.85546875" style="619" customWidth="1"/>
    <col min="14340" max="14588" width="9.140625" style="619"/>
    <col min="14589" max="14589" width="30.42578125" style="619" customWidth="1"/>
    <col min="14590" max="14595" width="16.85546875" style="619" customWidth="1"/>
    <col min="14596" max="14844" width="9.140625" style="619"/>
    <col min="14845" max="14845" width="30.42578125" style="619" customWidth="1"/>
    <col min="14846" max="14851" width="16.85546875" style="619" customWidth="1"/>
    <col min="14852" max="15100" width="9.140625" style="619"/>
    <col min="15101" max="15101" width="30.42578125" style="619" customWidth="1"/>
    <col min="15102" max="15107" width="16.85546875" style="619" customWidth="1"/>
    <col min="15108" max="15356" width="9.140625" style="619"/>
    <col min="15357" max="15357" width="30.42578125" style="619" customWidth="1"/>
    <col min="15358" max="15363" width="16.85546875" style="619" customWidth="1"/>
    <col min="15364" max="15612" width="9.140625" style="619"/>
    <col min="15613" max="15613" width="30.42578125" style="619" customWidth="1"/>
    <col min="15614" max="15619" width="16.85546875" style="619" customWidth="1"/>
    <col min="15620" max="15868" width="9.140625" style="619"/>
    <col min="15869" max="15869" width="30.42578125" style="619" customWidth="1"/>
    <col min="15870" max="15875" width="16.85546875" style="619" customWidth="1"/>
    <col min="15876" max="16124" width="9.140625" style="619"/>
    <col min="16125" max="16125" width="30.42578125" style="619" customWidth="1"/>
    <col min="16126" max="16131" width="16.85546875" style="619" customWidth="1"/>
    <col min="16132" max="16384" width="9.140625" style="619"/>
  </cols>
  <sheetData>
    <row r="1" spans="1:14">
      <c r="M1" s="808" t="s">
        <v>609</v>
      </c>
      <c r="N1" s="808"/>
    </row>
    <row r="2" spans="1:14">
      <c r="A2" s="809" t="s">
        <v>540</v>
      </c>
      <c r="B2" s="809"/>
      <c r="C2" s="809"/>
      <c r="D2" s="809"/>
      <c r="E2" s="809"/>
      <c r="F2" s="809"/>
      <c r="G2" s="809"/>
      <c r="H2" s="809"/>
      <c r="I2" s="809"/>
      <c r="J2" s="809"/>
      <c r="K2" s="809"/>
      <c r="L2" s="809"/>
      <c r="M2" s="809"/>
      <c r="N2" s="809"/>
    </row>
    <row r="3" spans="1:14">
      <c r="A3" s="810" t="s">
        <v>541</v>
      </c>
      <c r="B3" s="810"/>
      <c r="C3" s="810"/>
      <c r="D3" s="810"/>
      <c r="E3" s="810"/>
      <c r="F3" s="810"/>
      <c r="G3" s="810"/>
      <c r="H3" s="810"/>
      <c r="I3" s="810"/>
      <c r="J3" s="810"/>
      <c r="K3" s="810"/>
      <c r="L3" s="810"/>
      <c r="M3" s="810"/>
      <c r="N3" s="810"/>
    </row>
    <row r="4" spans="1:14">
      <c r="A4" s="810" t="s">
        <v>610</v>
      </c>
      <c r="B4" s="810"/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</row>
    <row r="5" spans="1:14" s="620" customFormat="1">
      <c r="A5" s="809"/>
      <c r="B5" s="809"/>
      <c r="C5" s="809"/>
      <c r="D5" s="809"/>
      <c r="E5" s="809"/>
      <c r="F5" s="809"/>
      <c r="G5" s="809"/>
      <c r="H5" s="809"/>
      <c r="I5" s="631"/>
      <c r="J5" s="631"/>
      <c r="M5" s="631" t="s">
        <v>542</v>
      </c>
      <c r="N5" s="632">
        <v>7001</v>
      </c>
    </row>
    <row r="6" spans="1:14" s="620" customFormat="1" ht="17.25" customHeight="1">
      <c r="A6" s="621" t="s">
        <v>543</v>
      </c>
    </row>
    <row r="7" spans="1:14" s="620" customFormat="1" ht="8.25" customHeight="1">
      <c r="A7" s="621"/>
    </row>
    <row r="8" spans="1:14" ht="15.75" customHeight="1">
      <c r="A8" s="786" t="s">
        <v>544</v>
      </c>
      <c r="B8" s="786" t="s">
        <v>545</v>
      </c>
      <c r="C8" s="786" t="s">
        <v>546</v>
      </c>
      <c r="D8" s="786" t="s">
        <v>547</v>
      </c>
      <c r="E8" s="786" t="s">
        <v>548</v>
      </c>
      <c r="F8" s="786" t="s">
        <v>549</v>
      </c>
      <c r="G8" s="786" t="s">
        <v>550</v>
      </c>
      <c r="H8" s="786" t="s">
        <v>602</v>
      </c>
      <c r="I8" s="786" t="s">
        <v>603</v>
      </c>
      <c r="J8" s="786" t="s">
        <v>604</v>
      </c>
      <c r="K8" s="633" t="s">
        <v>551</v>
      </c>
      <c r="L8" s="634"/>
      <c r="M8" s="786" t="s">
        <v>552</v>
      </c>
      <c r="N8" s="786" t="s">
        <v>553</v>
      </c>
    </row>
    <row r="9" spans="1:14" ht="15.75" customHeight="1">
      <c r="A9" s="787"/>
      <c r="B9" s="787"/>
      <c r="C9" s="787"/>
      <c r="D9" s="787"/>
      <c r="E9" s="787"/>
      <c r="F9" s="787"/>
      <c r="G9" s="787"/>
      <c r="H9" s="787"/>
      <c r="I9" s="787"/>
      <c r="J9" s="787"/>
      <c r="K9" s="801" t="s">
        <v>554</v>
      </c>
      <c r="L9" s="803" t="s">
        <v>555</v>
      </c>
      <c r="M9" s="787"/>
      <c r="N9" s="787"/>
    </row>
    <row r="10" spans="1:14" ht="96.75" customHeight="1">
      <c r="A10" s="788"/>
      <c r="B10" s="788"/>
      <c r="C10" s="788"/>
      <c r="D10" s="788"/>
      <c r="E10" s="788"/>
      <c r="F10" s="788"/>
      <c r="G10" s="788"/>
      <c r="H10" s="788"/>
      <c r="I10" s="788"/>
      <c r="J10" s="788"/>
      <c r="K10" s="802"/>
      <c r="L10" s="804"/>
      <c r="M10" s="788"/>
      <c r="N10" s="788"/>
    </row>
    <row r="11" spans="1:14" ht="33" customHeight="1">
      <c r="A11" s="622" t="s">
        <v>556</v>
      </c>
      <c r="B11" s="622" t="s">
        <v>557</v>
      </c>
      <c r="C11" s="622" t="s">
        <v>558</v>
      </c>
      <c r="D11" s="622" t="s">
        <v>559</v>
      </c>
      <c r="E11" s="622" t="s">
        <v>560</v>
      </c>
      <c r="F11" s="622" t="s">
        <v>561</v>
      </c>
      <c r="G11" s="622" t="s">
        <v>562</v>
      </c>
      <c r="H11" s="622" t="s">
        <v>563</v>
      </c>
      <c r="I11" s="622" t="s">
        <v>564</v>
      </c>
      <c r="J11" s="622" t="s">
        <v>565</v>
      </c>
      <c r="K11" s="622" t="s">
        <v>566</v>
      </c>
      <c r="L11" s="622" t="s">
        <v>567</v>
      </c>
      <c r="M11" s="622" t="s">
        <v>568</v>
      </c>
      <c r="N11" s="623" t="s">
        <v>569</v>
      </c>
    </row>
    <row r="12" spans="1:14" s="624" customFormat="1" ht="117" customHeight="1">
      <c r="A12" s="669" t="s">
        <v>611</v>
      </c>
      <c r="B12" s="635">
        <v>587624</v>
      </c>
      <c r="C12" s="657" t="s">
        <v>612</v>
      </c>
      <c r="D12" s="642" t="s">
        <v>613</v>
      </c>
      <c r="E12" s="636" t="s">
        <v>614</v>
      </c>
      <c r="F12" s="637">
        <v>46137</v>
      </c>
      <c r="G12" s="635">
        <v>0</v>
      </c>
      <c r="H12" s="638">
        <v>945551</v>
      </c>
      <c r="I12" s="635">
        <v>945551</v>
      </c>
      <c r="J12" s="639">
        <f>+K12+L12</f>
        <v>7684</v>
      </c>
      <c r="K12" s="635">
        <v>5705</v>
      </c>
      <c r="L12" s="640">
        <v>1979</v>
      </c>
      <c r="M12" s="639">
        <f>+J12+I12</f>
        <v>953235</v>
      </c>
      <c r="N12" s="635">
        <v>0</v>
      </c>
    </row>
    <row r="13" spans="1:14" s="624" customFormat="1" ht="119.25" customHeight="1">
      <c r="A13" s="656" t="s">
        <v>615</v>
      </c>
      <c r="B13" s="642">
        <v>604650</v>
      </c>
      <c r="C13" s="657" t="s">
        <v>612</v>
      </c>
      <c r="D13" s="642" t="s">
        <v>613</v>
      </c>
      <c r="E13" s="657" t="s">
        <v>616</v>
      </c>
      <c r="F13" s="670">
        <v>46137</v>
      </c>
      <c r="G13" s="642">
        <v>0</v>
      </c>
      <c r="H13" s="641">
        <v>780994</v>
      </c>
      <c r="I13" s="642">
        <v>499870</v>
      </c>
      <c r="J13" s="639">
        <f>+K13+L13</f>
        <v>12281</v>
      </c>
      <c r="K13" s="642">
        <v>11135</v>
      </c>
      <c r="L13" s="643">
        <v>1146</v>
      </c>
      <c r="M13" s="639">
        <f t="shared" ref="M13:M15" si="0">+J13+I13</f>
        <v>512151</v>
      </c>
      <c r="N13" s="642">
        <v>281124</v>
      </c>
    </row>
    <row r="14" spans="1:14" s="624" customFormat="1" ht="158.25" customHeight="1">
      <c r="A14" s="656" t="s">
        <v>617</v>
      </c>
      <c r="B14" s="642">
        <v>1188476</v>
      </c>
      <c r="C14" s="657" t="s">
        <v>612</v>
      </c>
      <c r="D14" s="642" t="s">
        <v>613</v>
      </c>
      <c r="E14" s="657" t="s">
        <v>618</v>
      </c>
      <c r="F14" s="670">
        <v>46259</v>
      </c>
      <c r="G14" s="642">
        <v>0</v>
      </c>
      <c r="H14" s="641">
        <v>1168511</v>
      </c>
      <c r="I14" s="642">
        <v>0</v>
      </c>
      <c r="J14" s="639">
        <f t="shared" ref="J14:J15" si="1">+K14+L14</f>
        <v>2008</v>
      </c>
      <c r="K14" s="642">
        <v>817</v>
      </c>
      <c r="L14" s="643">
        <v>1191</v>
      </c>
      <c r="M14" s="639">
        <f t="shared" si="0"/>
        <v>2008</v>
      </c>
      <c r="N14" s="642">
        <v>1168511</v>
      </c>
    </row>
    <row r="15" spans="1:14" s="624" customFormat="1">
      <c r="A15" s="641" t="s">
        <v>573</v>
      </c>
      <c r="B15" s="642"/>
      <c r="C15" s="642"/>
      <c r="D15" s="642"/>
      <c r="E15" s="642"/>
      <c r="F15" s="642"/>
      <c r="G15" s="642"/>
      <c r="H15" s="641"/>
      <c r="I15" s="642"/>
      <c r="J15" s="639">
        <f t="shared" si="1"/>
        <v>0</v>
      </c>
      <c r="K15" s="642"/>
      <c r="L15" s="643"/>
      <c r="M15" s="639">
        <f t="shared" si="0"/>
        <v>0</v>
      </c>
      <c r="N15" s="642"/>
    </row>
    <row r="16" spans="1:14" s="624" customFormat="1">
      <c r="A16" s="805" t="s">
        <v>574</v>
      </c>
      <c r="B16" s="806"/>
      <c r="C16" s="806"/>
      <c r="D16" s="806"/>
      <c r="E16" s="806"/>
      <c r="F16" s="807"/>
      <c r="G16" s="644">
        <f t="shared" ref="G16:N16" si="2">SUM(G12:G15)</f>
        <v>0</v>
      </c>
      <c r="H16" s="644">
        <f t="shared" si="2"/>
        <v>2895056</v>
      </c>
      <c r="I16" s="644">
        <f t="shared" si="2"/>
        <v>1445421</v>
      </c>
      <c r="J16" s="644">
        <f t="shared" si="2"/>
        <v>21973</v>
      </c>
      <c r="K16" s="644">
        <f t="shared" si="2"/>
        <v>17657</v>
      </c>
      <c r="L16" s="644">
        <f t="shared" si="2"/>
        <v>4316</v>
      </c>
      <c r="M16" s="644">
        <f t="shared" si="2"/>
        <v>1467394</v>
      </c>
      <c r="N16" s="644">
        <f t="shared" si="2"/>
        <v>1449635</v>
      </c>
    </row>
    <row r="17" spans="1:15" s="624" customFormat="1" ht="13.5">
      <c r="A17" s="645"/>
      <c r="B17" s="645"/>
      <c r="C17" s="645"/>
      <c r="D17" s="645"/>
      <c r="E17" s="645"/>
      <c r="F17" s="645"/>
      <c r="G17" s="645"/>
      <c r="H17" s="646"/>
      <c r="I17" s="646"/>
      <c r="J17" s="646"/>
      <c r="K17" s="646"/>
    </row>
    <row r="18" spans="1:15" ht="18.75" customHeight="1">
      <c r="A18" s="625" t="s">
        <v>575</v>
      </c>
      <c r="B18" s="624"/>
      <c r="C18" s="624"/>
      <c r="D18" s="624"/>
      <c r="E18" s="624"/>
      <c r="F18" s="624"/>
      <c r="G18" s="624"/>
      <c r="H18" s="624"/>
      <c r="I18" s="624"/>
      <c r="J18" s="624"/>
      <c r="K18" s="624"/>
    </row>
    <row r="19" spans="1:15">
      <c r="A19" s="800" t="s">
        <v>576</v>
      </c>
      <c r="B19" s="800"/>
      <c r="C19" s="800"/>
      <c r="D19" s="800"/>
      <c r="E19" s="800"/>
      <c r="F19" s="800"/>
      <c r="G19" s="800"/>
      <c r="H19" s="800"/>
      <c r="I19" s="800"/>
      <c r="J19" s="800"/>
      <c r="K19" s="800"/>
      <c r="L19" s="799"/>
      <c r="M19" s="799"/>
      <c r="N19" s="799"/>
      <c r="O19" s="785"/>
    </row>
    <row r="20" spans="1:15" ht="26.25" customHeight="1">
      <c r="A20" s="795" t="s">
        <v>577</v>
      </c>
      <c r="B20" s="795"/>
      <c r="C20" s="795"/>
      <c r="D20" s="795"/>
      <c r="E20" s="795"/>
      <c r="F20" s="795"/>
      <c r="G20" s="795"/>
      <c r="H20" s="795"/>
      <c r="I20" s="795"/>
      <c r="J20" s="795"/>
      <c r="K20" s="795"/>
      <c r="L20" s="795"/>
      <c r="M20" s="795"/>
      <c r="N20" s="795"/>
      <c r="O20" s="795"/>
    </row>
    <row r="21" spans="1:15" s="624" customFormat="1" ht="14.25" customHeight="1">
      <c r="A21" s="796" t="s">
        <v>578</v>
      </c>
      <c r="B21" s="796"/>
      <c r="C21" s="796"/>
      <c r="D21" s="796"/>
      <c r="E21" s="796"/>
      <c r="F21" s="796"/>
      <c r="G21" s="796"/>
      <c r="H21" s="796"/>
      <c r="I21" s="796"/>
      <c r="J21" s="796"/>
      <c r="K21" s="796"/>
      <c r="L21" s="797"/>
      <c r="M21" s="797"/>
      <c r="N21" s="797"/>
      <c r="O21" s="797"/>
    </row>
    <row r="22" spans="1:15" s="624" customFormat="1">
      <c r="A22" s="798" t="s">
        <v>605</v>
      </c>
      <c r="B22" s="799"/>
      <c r="C22" s="799"/>
      <c r="D22" s="799"/>
      <c r="E22" s="799"/>
      <c r="F22" s="799"/>
      <c r="G22" s="799"/>
      <c r="H22" s="799"/>
      <c r="I22" s="799"/>
      <c r="J22" s="799"/>
      <c r="K22" s="799"/>
      <c r="L22" s="799"/>
      <c r="M22" s="799"/>
      <c r="N22" s="799"/>
      <c r="O22" s="785"/>
    </row>
    <row r="23" spans="1:15" s="624" customFormat="1" ht="13.5">
      <c r="A23" s="626"/>
      <c r="B23" s="626"/>
      <c r="C23" s="626"/>
      <c r="D23" s="626"/>
      <c r="E23" s="626"/>
      <c r="F23" s="626"/>
      <c r="G23" s="626"/>
      <c r="H23" s="626"/>
      <c r="I23" s="626"/>
      <c r="J23" s="647"/>
      <c r="K23" s="647"/>
      <c r="L23" s="627"/>
      <c r="M23" s="627"/>
      <c r="N23" s="627"/>
    </row>
    <row r="24" spans="1:15" s="624" customFormat="1" ht="19.5" customHeight="1">
      <c r="A24" s="621" t="s">
        <v>579</v>
      </c>
      <c r="B24" s="645"/>
      <c r="C24" s="645"/>
      <c r="D24" s="645"/>
      <c r="E24" s="645"/>
      <c r="F24" s="645"/>
      <c r="G24" s="645"/>
      <c r="H24" s="619"/>
      <c r="I24" s="619"/>
      <c r="J24" s="646"/>
      <c r="K24" s="646"/>
    </row>
    <row r="25" spans="1:15" s="624" customFormat="1" ht="117.75" customHeight="1">
      <c r="A25" s="648" t="s">
        <v>580</v>
      </c>
      <c r="B25" s="648" t="s">
        <v>581</v>
      </c>
      <c r="C25" s="648" t="s">
        <v>582</v>
      </c>
      <c r="D25" s="648" t="s">
        <v>583</v>
      </c>
      <c r="E25" s="648" t="s">
        <v>584</v>
      </c>
      <c r="F25" s="648" t="s">
        <v>585</v>
      </c>
      <c r="G25" s="648" t="s">
        <v>586</v>
      </c>
      <c r="H25" s="619"/>
      <c r="I25" s="619"/>
      <c r="J25" s="628"/>
      <c r="K25" s="628"/>
    </row>
    <row r="26" spans="1:15" s="624" customFormat="1">
      <c r="A26" s="629" t="s">
        <v>556</v>
      </c>
      <c r="B26" s="629" t="s">
        <v>557</v>
      </c>
      <c r="C26" s="629" t="s">
        <v>558</v>
      </c>
      <c r="D26" s="629" t="s">
        <v>559</v>
      </c>
      <c r="E26" s="629" t="s">
        <v>560</v>
      </c>
      <c r="F26" s="629" t="s">
        <v>561</v>
      </c>
      <c r="G26" s="629" t="s">
        <v>562</v>
      </c>
      <c r="H26" s="619"/>
      <c r="I26" s="619"/>
      <c r="J26" s="628"/>
      <c r="K26" s="628"/>
    </row>
    <row r="27" spans="1:15" s="624" customFormat="1" ht="76.5">
      <c r="A27" s="649" t="s">
        <v>619</v>
      </c>
      <c r="B27" s="635">
        <v>450000</v>
      </c>
      <c r="C27" s="671">
        <v>2025</v>
      </c>
      <c r="D27" s="649" t="s">
        <v>620</v>
      </c>
      <c r="E27" s="649" t="s">
        <v>612</v>
      </c>
      <c r="F27" s="649">
        <v>0</v>
      </c>
      <c r="G27" s="649">
        <v>0</v>
      </c>
      <c r="H27" s="619"/>
      <c r="I27" s="619"/>
      <c r="J27" s="646"/>
      <c r="K27" s="646"/>
    </row>
    <row r="28" spans="1:15" s="628" customFormat="1" ht="13.5">
      <c r="A28" s="649"/>
      <c r="B28" s="635"/>
      <c r="C28" s="649"/>
      <c r="D28" s="649"/>
      <c r="E28" s="649"/>
      <c r="F28" s="649"/>
      <c r="G28" s="649"/>
      <c r="H28" s="619"/>
      <c r="I28" s="619"/>
      <c r="J28" s="646"/>
      <c r="K28" s="646"/>
    </row>
    <row r="29" spans="1:15" s="628" customFormat="1" ht="13.5">
      <c r="A29" s="649"/>
      <c r="B29" s="635"/>
      <c r="C29" s="649"/>
      <c r="D29" s="649"/>
      <c r="E29" s="649"/>
      <c r="F29" s="649"/>
      <c r="G29" s="649"/>
      <c r="H29" s="619"/>
      <c r="I29" s="619"/>
      <c r="J29" s="646"/>
      <c r="K29" s="646"/>
    </row>
    <row r="30" spans="1:15" s="628" customFormat="1" ht="13.5">
      <c r="A30" s="649"/>
      <c r="B30" s="635"/>
      <c r="C30" s="649"/>
      <c r="D30" s="649"/>
      <c r="E30" s="649"/>
      <c r="F30" s="649"/>
      <c r="G30" s="649"/>
      <c r="H30" s="619"/>
      <c r="I30" s="619"/>
      <c r="J30" s="646"/>
      <c r="K30" s="646"/>
    </row>
    <row r="31" spans="1:15" s="628" customFormat="1" ht="13.5">
      <c r="A31" s="650"/>
      <c r="B31" s="651"/>
      <c r="C31" s="651"/>
      <c r="D31" s="651"/>
      <c r="E31" s="652" t="s">
        <v>574</v>
      </c>
      <c r="F31" s="653">
        <f>SUM(F27:F30)</f>
        <v>0</v>
      </c>
      <c r="G31" s="653">
        <f>SUM(G27:G30)</f>
        <v>0</v>
      </c>
      <c r="H31" s="619"/>
      <c r="I31" s="619"/>
      <c r="J31" s="646"/>
      <c r="K31" s="646"/>
    </row>
    <row r="32" spans="1:15" s="628" customFormat="1" ht="13.5">
      <c r="H32" s="646"/>
      <c r="I32" s="646"/>
      <c r="J32" s="646"/>
      <c r="K32" s="646"/>
    </row>
    <row r="33" spans="1:14" s="628" customFormat="1" ht="13.5">
      <c r="A33" s="625" t="s">
        <v>587</v>
      </c>
      <c r="H33" s="646"/>
      <c r="I33" s="646"/>
      <c r="J33" s="646"/>
      <c r="K33" s="646"/>
    </row>
    <row r="34" spans="1:14" s="628" customFormat="1">
      <c r="A34" s="798" t="s">
        <v>588</v>
      </c>
      <c r="B34" s="785"/>
      <c r="C34" s="785"/>
      <c r="D34" s="785"/>
      <c r="E34" s="785"/>
      <c r="F34" s="785"/>
      <c r="G34" s="785"/>
      <c r="H34" s="785"/>
      <c r="I34" s="785"/>
      <c r="J34" s="785"/>
      <c r="K34" s="785"/>
      <c r="L34" s="785"/>
      <c r="M34" s="785"/>
      <c r="N34" s="785"/>
    </row>
    <row r="35" spans="1:14" s="628" customFormat="1" ht="12" customHeight="1">
      <c r="A35" s="619"/>
      <c r="H35" s="646"/>
      <c r="I35" s="646"/>
      <c r="J35" s="646"/>
      <c r="K35" s="646"/>
    </row>
    <row r="36" spans="1:14" s="628" customFormat="1" ht="13.5">
      <c r="A36" s="621" t="s">
        <v>606</v>
      </c>
      <c r="B36" s="645"/>
      <c r="C36" s="645"/>
      <c r="D36" s="645"/>
      <c r="E36" s="645"/>
      <c r="F36" s="645"/>
      <c r="G36" s="645"/>
      <c r="H36" s="646"/>
      <c r="I36" s="646"/>
      <c r="J36" s="646"/>
      <c r="K36" s="646"/>
    </row>
    <row r="37" spans="1:14" s="628" customFormat="1" ht="11.25" customHeight="1">
      <c r="A37" s="621"/>
      <c r="B37" s="645"/>
      <c r="C37" s="645"/>
      <c r="D37" s="645"/>
      <c r="E37" s="645"/>
      <c r="F37" s="645"/>
      <c r="G37" s="645"/>
      <c r="H37" s="646"/>
      <c r="I37" s="646"/>
      <c r="J37" s="646"/>
      <c r="K37" s="646"/>
    </row>
    <row r="38" spans="1:14" s="624" customFormat="1" ht="15.75" customHeight="1">
      <c r="A38" s="792" t="s">
        <v>589</v>
      </c>
      <c r="B38" s="792" t="s">
        <v>590</v>
      </c>
      <c r="C38" s="786" t="s">
        <v>545</v>
      </c>
      <c r="D38" s="786" t="s">
        <v>591</v>
      </c>
      <c r="E38" s="786" t="s">
        <v>547</v>
      </c>
      <c r="F38" s="786" t="s">
        <v>592</v>
      </c>
      <c r="G38" s="786" t="s">
        <v>593</v>
      </c>
      <c r="H38" s="786" t="s">
        <v>602</v>
      </c>
      <c r="I38" s="786" t="s">
        <v>603</v>
      </c>
      <c r="J38" s="786" t="s">
        <v>607</v>
      </c>
      <c r="K38" s="786" t="s">
        <v>594</v>
      </c>
    </row>
    <row r="39" spans="1:14" s="624" customFormat="1" ht="12.75" customHeight="1">
      <c r="A39" s="793"/>
      <c r="B39" s="793"/>
      <c r="C39" s="787"/>
      <c r="D39" s="787"/>
      <c r="E39" s="787"/>
      <c r="F39" s="787"/>
      <c r="G39" s="787"/>
      <c r="H39" s="787"/>
      <c r="I39" s="787"/>
      <c r="J39" s="787"/>
      <c r="K39" s="787"/>
    </row>
    <row r="40" spans="1:14" s="624" customFormat="1" ht="69.75" customHeight="1">
      <c r="A40" s="794"/>
      <c r="B40" s="794"/>
      <c r="C40" s="788"/>
      <c r="D40" s="788"/>
      <c r="E40" s="788"/>
      <c r="F40" s="788"/>
      <c r="G40" s="788"/>
      <c r="H40" s="788"/>
      <c r="I40" s="788"/>
      <c r="J40" s="788"/>
      <c r="K40" s="788"/>
    </row>
    <row r="41" spans="1:14" s="624" customFormat="1">
      <c r="A41" s="622" t="s">
        <v>556</v>
      </c>
      <c r="B41" s="622" t="s">
        <v>557</v>
      </c>
      <c r="C41" s="622" t="s">
        <v>558</v>
      </c>
      <c r="D41" s="622" t="s">
        <v>559</v>
      </c>
      <c r="E41" s="622" t="s">
        <v>561</v>
      </c>
      <c r="F41" s="622" t="s">
        <v>562</v>
      </c>
      <c r="G41" s="622" t="s">
        <v>563</v>
      </c>
      <c r="H41" s="622" t="s">
        <v>564</v>
      </c>
      <c r="I41" s="622" t="s">
        <v>595</v>
      </c>
      <c r="J41" s="630" t="s">
        <v>566</v>
      </c>
      <c r="K41" s="654" t="s">
        <v>567</v>
      </c>
    </row>
    <row r="42" spans="1:14" s="624" customFormat="1" ht="19.5" customHeight="1">
      <c r="A42" s="655" t="s">
        <v>570</v>
      </c>
      <c r="B42" s="656"/>
      <c r="C42" s="657"/>
      <c r="D42" s="657"/>
      <c r="E42" s="657"/>
      <c r="F42" s="657"/>
      <c r="G42" s="641"/>
      <c r="H42" s="642"/>
      <c r="I42" s="642"/>
      <c r="J42" s="642"/>
      <c r="K42" s="658"/>
    </row>
    <row r="43" spans="1:14" s="624" customFormat="1" ht="19.5" customHeight="1">
      <c r="A43" s="659" t="s">
        <v>571</v>
      </c>
      <c r="B43" s="656"/>
      <c r="C43" s="657"/>
      <c r="D43" s="657"/>
      <c r="E43" s="657"/>
      <c r="F43" s="657"/>
      <c r="G43" s="641"/>
      <c r="H43" s="642"/>
      <c r="I43" s="642"/>
      <c r="J43" s="642"/>
      <c r="K43" s="658"/>
    </row>
    <row r="44" spans="1:14" s="624" customFormat="1" ht="19.5" customHeight="1">
      <c r="A44" s="659" t="s">
        <v>572</v>
      </c>
      <c r="B44" s="656"/>
      <c r="C44" s="657"/>
      <c r="D44" s="657"/>
      <c r="E44" s="657"/>
      <c r="F44" s="657"/>
      <c r="G44" s="641"/>
      <c r="H44" s="642"/>
      <c r="I44" s="642"/>
      <c r="J44" s="642"/>
      <c r="K44" s="658"/>
    </row>
    <row r="45" spans="1:14" s="628" customFormat="1" ht="21.75" customHeight="1">
      <c r="A45" s="650"/>
      <c r="B45" s="660"/>
      <c r="C45" s="660"/>
      <c r="D45" s="660"/>
      <c r="E45" s="661"/>
      <c r="F45" s="644">
        <f>SUM(F42:F44)</f>
        <v>0</v>
      </c>
      <c r="G45" s="644">
        <f t="shared" ref="G45:K45" si="3">SUM(G42:G44)</f>
        <v>0</v>
      </c>
      <c r="H45" s="644">
        <f t="shared" si="3"/>
        <v>0</v>
      </c>
      <c r="I45" s="644">
        <f t="shared" si="3"/>
        <v>0</v>
      </c>
      <c r="J45" s="662">
        <f t="shared" si="3"/>
        <v>0</v>
      </c>
      <c r="K45" s="662">
        <f t="shared" si="3"/>
        <v>0</v>
      </c>
    </row>
    <row r="46" spans="1:14" s="628" customFormat="1" ht="13.5">
      <c r="A46" s="645"/>
      <c r="B46" s="645"/>
      <c r="C46" s="645"/>
      <c r="D46" s="645"/>
      <c r="E46" s="645"/>
      <c r="F46" s="645"/>
      <c r="G46" s="645"/>
      <c r="H46" s="646"/>
      <c r="I46" s="646"/>
      <c r="J46" s="646"/>
      <c r="K46" s="646"/>
    </row>
    <row r="47" spans="1:14" s="628" customFormat="1" ht="13.5">
      <c r="A47" s="621" t="s">
        <v>608</v>
      </c>
      <c r="B47" s="645"/>
      <c r="C47" s="645"/>
      <c r="D47" s="645"/>
      <c r="E47" s="645"/>
      <c r="F47" s="645"/>
      <c r="G47" s="645"/>
      <c r="H47" s="646"/>
      <c r="I47" s="646"/>
      <c r="J47" s="619"/>
      <c r="K47" s="619"/>
      <c r="L47" s="619"/>
    </row>
    <row r="48" spans="1:14" s="628" customFormat="1" ht="13.5">
      <c r="A48" s="621"/>
      <c r="B48" s="645"/>
      <c r="C48" s="645"/>
      <c r="D48" s="645"/>
      <c r="E48" s="645"/>
      <c r="F48" s="645"/>
      <c r="G48" s="645"/>
      <c r="H48" s="646"/>
      <c r="I48" s="646"/>
      <c r="J48" s="619"/>
      <c r="K48" s="619"/>
      <c r="L48" s="619"/>
    </row>
    <row r="49" spans="1:13" s="624" customFormat="1" ht="111.75" customHeight="1">
      <c r="A49" s="663" t="s">
        <v>580</v>
      </c>
      <c r="B49" s="648" t="s">
        <v>596</v>
      </c>
      <c r="C49" s="648" t="s">
        <v>597</v>
      </c>
      <c r="D49" s="648" t="s">
        <v>598</v>
      </c>
      <c r="E49" s="648" t="s">
        <v>599</v>
      </c>
      <c r="F49" s="648" t="s">
        <v>600</v>
      </c>
      <c r="G49" s="648" t="s">
        <v>601</v>
      </c>
      <c r="H49" s="628"/>
      <c r="I49" s="628"/>
      <c r="J49" s="619"/>
      <c r="K49" s="619"/>
      <c r="L49" s="619"/>
    </row>
    <row r="50" spans="1:13" s="624" customFormat="1">
      <c r="A50" s="622" t="s">
        <v>556</v>
      </c>
      <c r="B50" s="622" t="s">
        <v>557</v>
      </c>
      <c r="C50" s="622" t="s">
        <v>558</v>
      </c>
      <c r="D50" s="622" t="s">
        <v>559</v>
      </c>
      <c r="E50" s="622" t="s">
        <v>560</v>
      </c>
      <c r="F50" s="622" t="s">
        <v>561</v>
      </c>
      <c r="G50" s="623" t="s">
        <v>562</v>
      </c>
      <c r="H50" s="628"/>
      <c r="I50" s="628"/>
      <c r="J50" s="619"/>
      <c r="K50" s="619"/>
      <c r="L50" s="619"/>
    </row>
    <row r="51" spans="1:13" s="624" customFormat="1" ht="20.25" customHeight="1">
      <c r="A51" s="664" t="s">
        <v>570</v>
      </c>
      <c r="B51" s="665"/>
      <c r="C51" s="664"/>
      <c r="D51" s="664"/>
      <c r="E51" s="664"/>
      <c r="F51" s="664"/>
      <c r="G51" s="664"/>
      <c r="H51" s="646"/>
      <c r="I51" s="646"/>
      <c r="J51" s="619"/>
      <c r="K51" s="619"/>
      <c r="L51" s="619"/>
    </row>
    <row r="52" spans="1:13" ht="20.25" customHeight="1">
      <c r="A52" s="664" t="s">
        <v>571</v>
      </c>
      <c r="B52" s="665"/>
      <c r="C52" s="664"/>
      <c r="D52" s="664"/>
      <c r="E52" s="664"/>
      <c r="F52" s="664"/>
      <c r="G52" s="664"/>
      <c r="H52" s="646"/>
      <c r="I52" s="646"/>
    </row>
    <row r="53" spans="1:13" ht="20.25" customHeight="1">
      <c r="A53" s="664" t="s">
        <v>572</v>
      </c>
      <c r="B53" s="665"/>
      <c r="C53" s="664"/>
      <c r="D53" s="664"/>
      <c r="E53" s="664"/>
      <c r="F53" s="664"/>
      <c r="G53" s="664"/>
      <c r="H53" s="646"/>
      <c r="I53" s="646"/>
    </row>
    <row r="54" spans="1:13" ht="20.25" customHeight="1">
      <c r="A54" s="650"/>
      <c r="B54" s="666"/>
      <c r="C54" s="666"/>
      <c r="D54" s="666"/>
      <c r="E54" s="667"/>
      <c r="F54" s="668">
        <f>SUM(F51:F53)</f>
        <v>0</v>
      </c>
      <c r="G54" s="668">
        <f>SUM(G51:G53)</f>
        <v>0</v>
      </c>
      <c r="H54" s="646"/>
      <c r="I54" s="646"/>
    </row>
    <row r="55" spans="1:13" ht="16.5" customHeight="1">
      <c r="A55" s="620"/>
      <c r="B55" s="620"/>
      <c r="C55" s="620"/>
      <c r="D55" s="620"/>
      <c r="E55" s="620"/>
    </row>
    <row r="56" spans="1:13">
      <c r="A56" s="789"/>
      <c r="B56" s="790"/>
      <c r="C56" s="790"/>
      <c r="D56" s="790"/>
      <c r="E56" s="790"/>
      <c r="J56" s="791"/>
      <c r="K56" s="785"/>
      <c r="L56" s="785"/>
      <c r="M56" s="785"/>
    </row>
    <row r="57" spans="1:13" ht="13.5">
      <c r="A57" s="784"/>
      <c r="B57" s="785"/>
      <c r="C57" s="785"/>
      <c r="D57" s="785"/>
      <c r="E57" s="785"/>
      <c r="J57" s="784"/>
      <c r="K57" s="785"/>
      <c r="L57" s="785"/>
      <c r="M57" s="785"/>
    </row>
  </sheetData>
  <mergeCells count="40">
    <mergeCell ref="M1:N1"/>
    <mergeCell ref="A2:N2"/>
    <mergeCell ref="A3:N3"/>
    <mergeCell ref="A4:N4"/>
    <mergeCell ref="A5:H5"/>
    <mergeCell ref="A34:N34"/>
    <mergeCell ref="I8:I10"/>
    <mergeCell ref="J8:J10"/>
    <mergeCell ref="A19:O19"/>
    <mergeCell ref="N8:N10"/>
    <mergeCell ref="K9:K10"/>
    <mergeCell ref="L9:L10"/>
    <mergeCell ref="A16:F16"/>
    <mergeCell ref="M8:M10"/>
    <mergeCell ref="A8:A10"/>
    <mergeCell ref="B8:B10"/>
    <mergeCell ref="C8:C10"/>
    <mergeCell ref="D8:D10"/>
    <mergeCell ref="E8:E10"/>
    <mergeCell ref="F8:F10"/>
    <mergeCell ref="G8:G10"/>
    <mergeCell ref="H8:H10"/>
    <mergeCell ref="A20:O20"/>
    <mergeCell ref="A21:O21"/>
    <mergeCell ref="A22:O22"/>
    <mergeCell ref="A57:E57"/>
    <mergeCell ref="J57:M57"/>
    <mergeCell ref="H38:H40"/>
    <mergeCell ref="I38:I40"/>
    <mergeCell ref="J38:J40"/>
    <mergeCell ref="K38:K40"/>
    <mergeCell ref="A56:E56"/>
    <mergeCell ref="J56:M56"/>
    <mergeCell ref="A38:A40"/>
    <mergeCell ref="B38:B40"/>
    <mergeCell ref="C38:C40"/>
    <mergeCell ref="D38:D40"/>
    <mergeCell ref="E38:E40"/>
    <mergeCell ref="F38:F40"/>
    <mergeCell ref="G38:G40"/>
  </mergeCells>
  <pageMargins left="0.11811023622047245" right="0" top="0.15748031496062992" bottom="0" header="0.31496062992125984" footer="0.31496062992125984"/>
  <pageSetup paperSize="9" scale="60" orientation="landscape" verticalDpi="0" r:id="rId1"/>
  <rowBreaks count="1" manualBreakCount="1"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1</vt:i4>
      </vt:variant>
    </vt:vector>
  </HeadingPairs>
  <TitlesOfParts>
    <vt:vector size="6" baseType="lpstr">
      <vt:lpstr>ПРИХ.2025</vt:lpstr>
      <vt:lpstr>РАЗХОДИ 2025</vt:lpstr>
      <vt:lpstr>СЕС 2025</vt:lpstr>
      <vt:lpstr>ИП 2025</vt:lpstr>
      <vt:lpstr>ДЪЛГ 2025</vt:lpstr>
      <vt:lpstr>'ДЪЛГ 2025'!Област_печат</vt:lpstr>
    </vt:vector>
  </TitlesOfParts>
  <Company>itvinasoft.com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Stefka Kucarova</dc:creator>
  <cp:lastModifiedBy>Стефка Куцарова</cp:lastModifiedBy>
  <cp:lastPrinted>2026-05-18T07:49:17Z</cp:lastPrinted>
  <dcterms:created xsi:type="dcterms:W3CDTF">2013-10-01T06:48:34Z</dcterms:created>
  <dcterms:modified xsi:type="dcterms:W3CDTF">2026-07-21T13:41:24Z</dcterms:modified>
</cp:coreProperties>
</file>