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tefka.kucarova\Desktop\s2022\Годишен отчет 2022  Об.съвет\Годишен отчет ОбС\"/>
    </mc:Choice>
  </mc:AlternateContent>
  <bookViews>
    <workbookView xWindow="120" yWindow="120" windowWidth="12120" windowHeight="9120" activeTab="1"/>
  </bookViews>
  <sheets>
    <sheet name="ПРИХОДИ ТРАНСФ. 2022" sheetId="3" r:id="rId1"/>
    <sheet name="РАЗХОДИ 2022" sheetId="2" r:id="rId2"/>
    <sheet name="СЕС 2022" sheetId="13" r:id="rId3"/>
    <sheet name="ИП 2022" sheetId="18" r:id="rId4"/>
  </sheets>
  <definedNames>
    <definedName name="_xlnm.Print_Area" localSheetId="1">'РАЗХОДИ 2022'!$A$1:$M$899</definedName>
  </definedNames>
  <calcPr calcId="162913"/>
</workbook>
</file>

<file path=xl/calcChain.xml><?xml version="1.0" encoding="utf-8"?>
<calcChain xmlns="http://schemas.openxmlformats.org/spreadsheetml/2006/main">
  <c r="J10" i="2" l="1"/>
  <c r="F144" i="13" l="1"/>
  <c r="E144" i="13"/>
  <c r="D144" i="13" s="1"/>
  <c r="F143" i="13"/>
  <c r="E143" i="13"/>
  <c r="D143" i="13"/>
  <c r="F142" i="13"/>
  <c r="E142" i="13"/>
  <c r="D142" i="13" s="1"/>
  <c r="F140" i="13"/>
  <c r="D138" i="13"/>
  <c r="D137" i="13"/>
  <c r="D136" i="13"/>
  <c r="F134" i="13"/>
  <c r="E134" i="13"/>
  <c r="D134" i="13"/>
  <c r="D132" i="13"/>
  <c r="D131" i="13"/>
  <c r="D130" i="13"/>
  <c r="F128" i="13"/>
  <c r="E128" i="13"/>
  <c r="D128" i="13"/>
  <c r="D126" i="13"/>
  <c r="D125" i="13"/>
  <c r="D124" i="13"/>
  <c r="F122" i="13"/>
  <c r="E122" i="13"/>
  <c r="D122" i="13"/>
  <c r="D120" i="13"/>
  <c r="D119" i="13"/>
  <c r="D118" i="13"/>
  <c r="F116" i="13"/>
  <c r="E116" i="13"/>
  <c r="D116" i="13"/>
  <c r="D114" i="13"/>
  <c r="D113" i="13"/>
  <c r="D112" i="13"/>
  <c r="F110" i="13"/>
  <c r="E110" i="13"/>
  <c r="D110" i="13"/>
  <c r="D108" i="13"/>
  <c r="D107" i="13"/>
  <c r="D106" i="13"/>
  <c r="F104" i="13"/>
  <c r="E104" i="13"/>
  <c r="D104" i="13"/>
  <c r="D102" i="13"/>
  <c r="D101" i="13"/>
  <c r="D100" i="13"/>
  <c r="F98" i="13"/>
  <c r="E98" i="13"/>
  <c r="D98" i="13"/>
  <c r="D96" i="13"/>
  <c r="D95" i="13"/>
  <c r="D94" i="13"/>
  <c r="F92" i="13"/>
  <c r="E92" i="13"/>
  <c r="D92" i="13"/>
  <c r="D90" i="13"/>
  <c r="D89" i="13"/>
  <c r="D88" i="13"/>
  <c r="F86" i="13"/>
  <c r="E86" i="13"/>
  <c r="D86" i="13"/>
  <c r="D84" i="13"/>
  <c r="D83" i="13"/>
  <c r="D82" i="13"/>
  <c r="F80" i="13"/>
  <c r="E80" i="13"/>
  <c r="D80" i="13"/>
  <c r="D78" i="13"/>
  <c r="D77" i="13"/>
  <c r="D76" i="13"/>
  <c r="F74" i="13"/>
  <c r="E74" i="13"/>
  <c r="D74" i="13"/>
  <c r="D72" i="13"/>
  <c r="D71" i="13"/>
  <c r="D70" i="13"/>
  <c r="F68" i="13"/>
  <c r="E68" i="13"/>
  <c r="D68" i="13"/>
  <c r="D66" i="13"/>
  <c r="D65" i="13"/>
  <c r="D64" i="13"/>
  <c r="F62" i="13"/>
  <c r="E62" i="13"/>
  <c r="D62" i="13"/>
  <c r="D60" i="13"/>
  <c r="D59" i="13"/>
  <c r="D58" i="13"/>
  <c r="F56" i="13"/>
  <c r="E56" i="13"/>
  <c r="D56" i="13"/>
  <c r="D54" i="13"/>
  <c r="D53" i="13"/>
  <c r="D52" i="13"/>
  <c r="F50" i="13"/>
  <c r="E50" i="13"/>
  <c r="D50" i="13"/>
  <c r="D47" i="13"/>
  <c r="D46" i="13"/>
  <c r="D45" i="13"/>
  <c r="F43" i="13"/>
  <c r="E43" i="13"/>
  <c r="D43" i="13"/>
  <c r="D41" i="13"/>
  <c r="D40" i="13"/>
  <c r="D39" i="13"/>
  <c r="F37" i="13"/>
  <c r="E37" i="13"/>
  <c r="D37" i="13"/>
  <c r="D35" i="13"/>
  <c r="D34" i="13"/>
  <c r="D33" i="13"/>
  <c r="F31" i="13"/>
  <c r="E31" i="13"/>
  <c r="D31" i="13"/>
  <c r="D29" i="13"/>
  <c r="D28" i="13"/>
  <c r="D27" i="13"/>
  <c r="F25" i="13"/>
  <c r="E25" i="13"/>
  <c r="D25" i="13"/>
  <c r="D23" i="13"/>
  <c r="D22" i="13"/>
  <c r="D21" i="13"/>
  <c r="F19" i="13"/>
  <c r="E19" i="13"/>
  <c r="D19" i="13"/>
  <c r="D8" i="13"/>
  <c r="D6" i="13" s="1"/>
  <c r="D12" i="13" s="1"/>
  <c r="E140" i="13" l="1"/>
  <c r="D140" i="13" s="1"/>
  <c r="I904" i="2" l="1"/>
  <c r="K902" i="2"/>
  <c r="K904" i="2" s="1"/>
  <c r="J902" i="2"/>
  <c r="J904" i="2" s="1"/>
  <c r="I902" i="2"/>
  <c r="G902" i="2"/>
  <c r="G904" i="2" s="1"/>
  <c r="F902" i="2"/>
  <c r="F904" i="2" s="1"/>
  <c r="E902" i="2"/>
  <c r="E904" i="2" s="1"/>
  <c r="L901" i="2"/>
  <c r="H901" i="2"/>
  <c r="L900" i="2"/>
  <c r="H900" i="2"/>
  <c r="L899" i="2"/>
  <c r="H899" i="2"/>
  <c r="L898" i="2"/>
  <c r="H898" i="2"/>
  <c r="L897" i="2"/>
  <c r="H897" i="2"/>
  <c r="L896" i="2"/>
  <c r="H896" i="2"/>
  <c r="L895" i="2"/>
  <c r="H895" i="2"/>
  <c r="L894" i="2"/>
  <c r="H894" i="2"/>
  <c r="L893" i="2"/>
  <c r="H893" i="2"/>
  <c r="L892" i="2"/>
  <c r="H892" i="2"/>
  <c r="L891" i="2"/>
  <c r="L902" i="2" s="1"/>
  <c r="H891" i="2"/>
  <c r="H902" i="2" s="1"/>
  <c r="K887" i="2"/>
  <c r="J887" i="2"/>
  <c r="I887" i="2"/>
  <c r="G887" i="2"/>
  <c r="F887" i="2"/>
  <c r="E887" i="2"/>
  <c r="L886" i="2"/>
  <c r="H886" i="2"/>
  <c r="L885" i="2"/>
  <c r="H885" i="2"/>
  <c r="L884" i="2"/>
  <c r="H884" i="2"/>
  <c r="L883" i="2"/>
  <c r="H883" i="2"/>
  <c r="L882" i="2"/>
  <c r="H882" i="2"/>
  <c r="L881" i="2"/>
  <c r="H881" i="2"/>
  <c r="L880" i="2"/>
  <c r="H880" i="2"/>
  <c r="L879" i="2"/>
  <c r="H879" i="2"/>
  <c r="L878" i="2"/>
  <c r="H878" i="2"/>
  <c r="L877" i="2"/>
  <c r="H877" i="2"/>
  <c r="L876" i="2"/>
  <c r="H876" i="2"/>
  <c r="L875" i="2"/>
  <c r="L887" i="2" s="1"/>
  <c r="H875" i="2"/>
  <c r="H887" i="2" s="1"/>
  <c r="I871" i="2"/>
  <c r="K869" i="2"/>
  <c r="J869" i="2"/>
  <c r="I869" i="2"/>
  <c r="G869" i="2"/>
  <c r="F869" i="2"/>
  <c r="E869" i="2"/>
  <c r="L868" i="2"/>
  <c r="H868" i="2"/>
  <c r="L867" i="2"/>
  <c r="H867" i="2"/>
  <c r="L866" i="2"/>
  <c r="H866" i="2"/>
  <c r="L865" i="2"/>
  <c r="H865" i="2"/>
  <c r="L864" i="2"/>
  <c r="H864" i="2"/>
  <c r="L863" i="2"/>
  <c r="H863" i="2"/>
  <c r="L862" i="2"/>
  <c r="H862" i="2"/>
  <c r="L861" i="2"/>
  <c r="H861" i="2"/>
  <c r="L860" i="2"/>
  <c r="H860" i="2"/>
  <c r="L859" i="2"/>
  <c r="H859" i="2"/>
  <c r="L858" i="2"/>
  <c r="L869" i="2" s="1"/>
  <c r="H858" i="2"/>
  <c r="H869" i="2" s="1"/>
  <c r="K854" i="2"/>
  <c r="J854" i="2"/>
  <c r="I854" i="2"/>
  <c r="G854" i="2"/>
  <c r="F854" i="2"/>
  <c r="E854" i="2"/>
  <c r="L853" i="2"/>
  <c r="H853" i="2"/>
  <c r="L852" i="2"/>
  <c r="H852" i="2"/>
  <c r="L851" i="2"/>
  <c r="H851" i="2"/>
  <c r="L850" i="2"/>
  <c r="H850" i="2"/>
  <c r="L849" i="2"/>
  <c r="H849" i="2"/>
  <c r="L848" i="2"/>
  <c r="H848" i="2"/>
  <c r="L847" i="2"/>
  <c r="H847" i="2"/>
  <c r="L846" i="2"/>
  <c r="H846" i="2"/>
  <c r="L845" i="2"/>
  <c r="H845" i="2"/>
  <c r="L844" i="2"/>
  <c r="H844" i="2"/>
  <c r="L843" i="2"/>
  <c r="L854" i="2" s="1"/>
  <c r="H843" i="2"/>
  <c r="H854" i="2" s="1"/>
  <c r="K839" i="2"/>
  <c r="J839" i="2"/>
  <c r="I839" i="2"/>
  <c r="G839" i="2"/>
  <c r="F839" i="2"/>
  <c r="E839" i="2"/>
  <c r="L838" i="2"/>
  <c r="H838" i="2"/>
  <c r="L837" i="2"/>
  <c r="H837" i="2"/>
  <c r="L836" i="2"/>
  <c r="H836" i="2"/>
  <c r="L835" i="2"/>
  <c r="H835" i="2"/>
  <c r="L834" i="2"/>
  <c r="H834" i="2"/>
  <c r="L833" i="2"/>
  <c r="H833" i="2"/>
  <c r="L832" i="2"/>
  <c r="H832" i="2"/>
  <c r="L831" i="2"/>
  <c r="H831" i="2"/>
  <c r="L830" i="2"/>
  <c r="H830" i="2"/>
  <c r="L829" i="2"/>
  <c r="H829" i="2"/>
  <c r="L828" i="2"/>
  <c r="L839" i="2" s="1"/>
  <c r="H828" i="2"/>
  <c r="H839" i="2" s="1"/>
  <c r="K824" i="2"/>
  <c r="J824" i="2"/>
  <c r="I824" i="2"/>
  <c r="G824" i="2"/>
  <c r="F824" i="2"/>
  <c r="E824" i="2"/>
  <c r="L823" i="2"/>
  <c r="H823" i="2"/>
  <c r="L822" i="2"/>
  <c r="H822" i="2"/>
  <c r="L821" i="2"/>
  <c r="H821" i="2"/>
  <c r="L820" i="2"/>
  <c r="H820" i="2"/>
  <c r="L819" i="2"/>
  <c r="H819" i="2"/>
  <c r="L818" i="2"/>
  <c r="H818" i="2"/>
  <c r="L817" i="2"/>
  <c r="H817" i="2"/>
  <c r="L816" i="2"/>
  <c r="H816" i="2"/>
  <c r="L815" i="2"/>
  <c r="H815" i="2"/>
  <c r="L814" i="2"/>
  <c r="H814" i="2"/>
  <c r="L813" i="2"/>
  <c r="L824" i="2" s="1"/>
  <c r="H813" i="2"/>
  <c r="H824" i="2" s="1"/>
  <c r="K809" i="2"/>
  <c r="J809" i="2"/>
  <c r="I809" i="2"/>
  <c r="G809" i="2"/>
  <c r="F809" i="2"/>
  <c r="E809" i="2"/>
  <c r="L808" i="2"/>
  <c r="H808" i="2"/>
  <c r="L807" i="2"/>
  <c r="H807" i="2"/>
  <c r="L806" i="2"/>
  <c r="H806" i="2"/>
  <c r="L805" i="2"/>
  <c r="H805" i="2"/>
  <c r="L804" i="2"/>
  <c r="H804" i="2"/>
  <c r="L803" i="2"/>
  <c r="H803" i="2"/>
  <c r="L802" i="2"/>
  <c r="H802" i="2"/>
  <c r="L801" i="2"/>
  <c r="H801" i="2"/>
  <c r="L800" i="2"/>
  <c r="H800" i="2"/>
  <c r="L799" i="2"/>
  <c r="H799" i="2"/>
  <c r="L798" i="2"/>
  <c r="L809" i="2" s="1"/>
  <c r="H798" i="2"/>
  <c r="H809" i="2" s="1"/>
  <c r="K794" i="2"/>
  <c r="J794" i="2"/>
  <c r="I794" i="2"/>
  <c r="G794" i="2"/>
  <c r="F794" i="2"/>
  <c r="E794" i="2"/>
  <c r="L793" i="2"/>
  <c r="H793" i="2"/>
  <c r="L792" i="2"/>
  <c r="H792" i="2"/>
  <c r="L791" i="2"/>
  <c r="H791" i="2"/>
  <c r="L790" i="2"/>
  <c r="H790" i="2"/>
  <c r="L789" i="2"/>
  <c r="H789" i="2"/>
  <c r="L788" i="2"/>
  <c r="H788" i="2"/>
  <c r="L787" i="2"/>
  <c r="H787" i="2"/>
  <c r="L786" i="2"/>
  <c r="H786" i="2"/>
  <c r="L785" i="2"/>
  <c r="H785" i="2"/>
  <c r="L784" i="2"/>
  <c r="H784" i="2"/>
  <c r="L783" i="2"/>
  <c r="L794" i="2" s="1"/>
  <c r="H783" i="2"/>
  <c r="H794" i="2" s="1"/>
  <c r="K779" i="2"/>
  <c r="K871" i="2" s="1"/>
  <c r="J779" i="2"/>
  <c r="J871" i="2" s="1"/>
  <c r="I779" i="2"/>
  <c r="G779" i="2"/>
  <c r="G871" i="2" s="1"/>
  <c r="F779" i="2"/>
  <c r="F871" i="2" s="1"/>
  <c r="E779" i="2"/>
  <c r="E871" i="2" s="1"/>
  <c r="L778" i="2"/>
  <c r="H778" i="2"/>
  <c r="L777" i="2"/>
  <c r="H777" i="2"/>
  <c r="L776" i="2"/>
  <c r="H776" i="2"/>
  <c r="L775" i="2"/>
  <c r="H775" i="2"/>
  <c r="L774" i="2"/>
  <c r="H774" i="2"/>
  <c r="L773" i="2"/>
  <c r="H773" i="2"/>
  <c r="L772" i="2"/>
  <c r="H772" i="2"/>
  <c r="L771" i="2"/>
  <c r="H771" i="2"/>
  <c r="L770" i="2"/>
  <c r="H770" i="2"/>
  <c r="L769" i="2"/>
  <c r="H769" i="2"/>
  <c r="L768" i="2"/>
  <c r="L779" i="2" s="1"/>
  <c r="H768" i="2"/>
  <c r="H779" i="2" s="1"/>
  <c r="K765" i="2"/>
  <c r="J765" i="2"/>
  <c r="I765" i="2"/>
  <c r="G765" i="2"/>
  <c r="F765" i="2"/>
  <c r="E765" i="2"/>
  <c r="L764" i="2"/>
  <c r="H764" i="2"/>
  <c r="L763" i="2"/>
  <c r="H763" i="2"/>
  <c r="L762" i="2"/>
  <c r="H762" i="2"/>
  <c r="L761" i="2"/>
  <c r="H761" i="2"/>
  <c r="L760" i="2"/>
  <c r="H760" i="2"/>
  <c r="L759" i="2"/>
  <c r="H759" i="2"/>
  <c r="L758" i="2"/>
  <c r="H758" i="2"/>
  <c r="L757" i="2"/>
  <c r="H757" i="2"/>
  <c r="L756" i="2"/>
  <c r="H756" i="2"/>
  <c r="L755" i="2"/>
  <c r="H755" i="2"/>
  <c r="L754" i="2"/>
  <c r="L765" i="2" s="1"/>
  <c r="H754" i="2"/>
  <c r="H765" i="2" s="1"/>
  <c r="I750" i="2"/>
  <c r="K748" i="2"/>
  <c r="K750" i="2" s="1"/>
  <c r="J748" i="2"/>
  <c r="I748" i="2"/>
  <c r="G748" i="2"/>
  <c r="G750" i="2" s="1"/>
  <c r="F748" i="2"/>
  <c r="E748" i="2"/>
  <c r="E750" i="2" s="1"/>
  <c r="L747" i="2"/>
  <c r="H747" i="2"/>
  <c r="L746" i="2"/>
  <c r="H746" i="2"/>
  <c r="L745" i="2"/>
  <c r="H745" i="2"/>
  <c r="L744" i="2"/>
  <c r="H744" i="2"/>
  <c r="L743" i="2"/>
  <c r="H743" i="2"/>
  <c r="L742" i="2"/>
  <c r="H742" i="2"/>
  <c r="L741" i="2"/>
  <c r="H741" i="2"/>
  <c r="L740" i="2"/>
  <c r="H740" i="2"/>
  <c r="L739" i="2"/>
  <c r="H739" i="2"/>
  <c r="L738" i="2"/>
  <c r="H738" i="2"/>
  <c r="L737" i="2"/>
  <c r="L748" i="2" s="1"/>
  <c r="H737" i="2"/>
  <c r="H748" i="2" s="1"/>
  <c r="K733" i="2"/>
  <c r="J733" i="2"/>
  <c r="I733" i="2"/>
  <c r="G733" i="2"/>
  <c r="F733" i="2"/>
  <c r="E733" i="2"/>
  <c r="L732" i="2"/>
  <c r="H732" i="2"/>
  <c r="L731" i="2"/>
  <c r="H731" i="2"/>
  <c r="L730" i="2"/>
  <c r="H730" i="2"/>
  <c r="L729" i="2"/>
  <c r="H729" i="2"/>
  <c r="L728" i="2"/>
  <c r="H728" i="2"/>
  <c r="L727" i="2"/>
  <c r="H727" i="2"/>
  <c r="L726" i="2"/>
  <c r="H726" i="2"/>
  <c r="L725" i="2"/>
  <c r="H725" i="2"/>
  <c r="L724" i="2"/>
  <c r="H724" i="2"/>
  <c r="L723" i="2"/>
  <c r="H723" i="2"/>
  <c r="L722" i="2"/>
  <c r="L733" i="2" s="1"/>
  <c r="H722" i="2"/>
  <c r="H733" i="2" s="1"/>
  <c r="K718" i="2"/>
  <c r="J718" i="2"/>
  <c r="I718" i="2"/>
  <c r="G718" i="2"/>
  <c r="F718" i="2"/>
  <c r="E718" i="2"/>
  <c r="L717" i="2"/>
  <c r="H717" i="2"/>
  <c r="L716" i="2"/>
  <c r="H716" i="2"/>
  <c r="L715" i="2"/>
  <c r="H715" i="2"/>
  <c r="L714" i="2"/>
  <c r="H714" i="2"/>
  <c r="L713" i="2"/>
  <c r="H713" i="2"/>
  <c r="L712" i="2"/>
  <c r="H712" i="2"/>
  <c r="L711" i="2"/>
  <c r="H711" i="2"/>
  <c r="L710" i="2"/>
  <c r="H710" i="2"/>
  <c r="L709" i="2"/>
  <c r="H709" i="2"/>
  <c r="L708" i="2"/>
  <c r="H708" i="2"/>
  <c r="L707" i="2"/>
  <c r="L718" i="2" s="1"/>
  <c r="H707" i="2"/>
  <c r="H718" i="2" s="1"/>
  <c r="K703" i="2"/>
  <c r="J703" i="2"/>
  <c r="I703" i="2"/>
  <c r="G703" i="2"/>
  <c r="F703" i="2"/>
  <c r="E703" i="2"/>
  <c r="L702" i="2"/>
  <c r="H702" i="2"/>
  <c r="L701" i="2"/>
  <c r="H701" i="2"/>
  <c r="L700" i="2"/>
  <c r="H700" i="2"/>
  <c r="L699" i="2"/>
  <c r="H699" i="2"/>
  <c r="L698" i="2"/>
  <c r="H698" i="2"/>
  <c r="L697" i="2"/>
  <c r="H697" i="2"/>
  <c r="L696" i="2"/>
  <c r="H696" i="2"/>
  <c r="L695" i="2"/>
  <c r="H695" i="2"/>
  <c r="L694" i="2"/>
  <c r="H694" i="2"/>
  <c r="L693" i="2"/>
  <c r="H693" i="2"/>
  <c r="L692" i="2"/>
  <c r="L703" i="2" s="1"/>
  <c r="H692" i="2"/>
  <c r="H703" i="2" s="1"/>
  <c r="K688" i="2"/>
  <c r="J688" i="2"/>
  <c r="I688" i="2"/>
  <c r="G688" i="2"/>
  <c r="F688" i="2"/>
  <c r="E688" i="2"/>
  <c r="L687" i="2"/>
  <c r="H687" i="2"/>
  <c r="L686" i="2"/>
  <c r="H686" i="2"/>
  <c r="L685" i="2"/>
  <c r="H685" i="2"/>
  <c r="L684" i="2"/>
  <c r="H684" i="2"/>
  <c r="L683" i="2"/>
  <c r="H683" i="2"/>
  <c r="L682" i="2"/>
  <c r="H682" i="2"/>
  <c r="L681" i="2"/>
  <c r="H681" i="2"/>
  <c r="L680" i="2"/>
  <c r="H680" i="2"/>
  <c r="L679" i="2"/>
  <c r="H679" i="2"/>
  <c r="L678" i="2"/>
  <c r="H678" i="2"/>
  <c r="L677" i="2"/>
  <c r="L688" i="2" s="1"/>
  <c r="H677" i="2"/>
  <c r="H688" i="2" s="1"/>
  <c r="K673" i="2"/>
  <c r="J673" i="2"/>
  <c r="I673" i="2"/>
  <c r="G673" i="2"/>
  <c r="F673" i="2"/>
  <c r="E673" i="2"/>
  <c r="L672" i="2"/>
  <c r="H672" i="2"/>
  <c r="L671" i="2"/>
  <c r="H671" i="2"/>
  <c r="L670" i="2"/>
  <c r="H670" i="2"/>
  <c r="L669" i="2"/>
  <c r="H669" i="2"/>
  <c r="L668" i="2"/>
  <c r="H668" i="2"/>
  <c r="L667" i="2"/>
  <c r="H667" i="2"/>
  <c r="L666" i="2"/>
  <c r="H666" i="2"/>
  <c r="L665" i="2"/>
  <c r="H665" i="2"/>
  <c r="L664" i="2"/>
  <c r="H664" i="2"/>
  <c r="L663" i="2"/>
  <c r="H663" i="2"/>
  <c r="L662" i="2"/>
  <c r="L673" i="2" s="1"/>
  <c r="H662" i="2"/>
  <c r="H673" i="2" s="1"/>
  <c r="K658" i="2"/>
  <c r="J658" i="2"/>
  <c r="I658" i="2"/>
  <c r="G658" i="2"/>
  <c r="F658" i="2"/>
  <c r="E658" i="2"/>
  <c r="L657" i="2"/>
  <c r="H657" i="2"/>
  <c r="L656" i="2"/>
  <c r="H656" i="2"/>
  <c r="L655" i="2"/>
  <c r="H655" i="2"/>
  <c r="L654" i="2"/>
  <c r="H654" i="2"/>
  <c r="L653" i="2"/>
  <c r="H653" i="2"/>
  <c r="L652" i="2"/>
  <c r="H652" i="2"/>
  <c r="L651" i="2"/>
  <c r="H651" i="2"/>
  <c r="L650" i="2"/>
  <c r="H650" i="2"/>
  <c r="L649" i="2"/>
  <c r="H649" i="2"/>
  <c r="L648" i="2"/>
  <c r="H648" i="2"/>
  <c r="L647" i="2"/>
  <c r="L658" i="2" s="1"/>
  <c r="H647" i="2"/>
  <c r="H658" i="2" s="1"/>
  <c r="K643" i="2"/>
  <c r="J643" i="2"/>
  <c r="I643" i="2"/>
  <c r="G643" i="2"/>
  <c r="F643" i="2"/>
  <c r="E643" i="2"/>
  <c r="L642" i="2"/>
  <c r="H642" i="2"/>
  <c r="L641" i="2"/>
  <c r="H641" i="2"/>
  <c r="L640" i="2"/>
  <c r="H640" i="2"/>
  <c r="L639" i="2"/>
  <c r="H639" i="2"/>
  <c r="L638" i="2"/>
  <c r="H638" i="2"/>
  <c r="L637" i="2"/>
  <c r="H637" i="2"/>
  <c r="L636" i="2"/>
  <c r="H636" i="2"/>
  <c r="L635" i="2"/>
  <c r="H635" i="2"/>
  <c r="L634" i="2"/>
  <c r="H634" i="2"/>
  <c r="L633" i="2"/>
  <c r="H633" i="2"/>
  <c r="L632" i="2"/>
  <c r="L643" i="2" s="1"/>
  <c r="H632" i="2"/>
  <c r="H643" i="2" s="1"/>
  <c r="K628" i="2"/>
  <c r="J628" i="2"/>
  <c r="I628" i="2"/>
  <c r="L628" i="2" s="1"/>
  <c r="G628" i="2"/>
  <c r="F628" i="2"/>
  <c r="E628" i="2"/>
  <c r="H628" i="2" s="1"/>
  <c r="L627" i="2"/>
  <c r="H627" i="2"/>
  <c r="L626" i="2"/>
  <c r="H626" i="2"/>
  <c r="L625" i="2"/>
  <c r="H625" i="2"/>
  <c r="L624" i="2"/>
  <c r="H624" i="2"/>
  <c r="L623" i="2"/>
  <c r="H623" i="2"/>
  <c r="L622" i="2"/>
  <c r="H622" i="2"/>
  <c r="L621" i="2"/>
  <c r="H621" i="2"/>
  <c r="L620" i="2"/>
  <c r="H620" i="2"/>
  <c r="L619" i="2"/>
  <c r="H619" i="2"/>
  <c r="L618" i="2"/>
  <c r="H618" i="2"/>
  <c r="L617" i="2"/>
  <c r="H617" i="2"/>
  <c r="K613" i="2"/>
  <c r="J613" i="2"/>
  <c r="I613" i="2"/>
  <c r="G613" i="2"/>
  <c r="F613" i="2"/>
  <c r="E613" i="2"/>
  <c r="L612" i="2"/>
  <c r="H612" i="2"/>
  <c r="L611" i="2"/>
  <c r="H611" i="2"/>
  <c r="L610" i="2"/>
  <c r="H610" i="2"/>
  <c r="L609" i="2"/>
  <c r="H609" i="2"/>
  <c r="L608" i="2"/>
  <c r="H608" i="2"/>
  <c r="L607" i="2"/>
  <c r="H607" i="2"/>
  <c r="L606" i="2"/>
  <c r="H606" i="2"/>
  <c r="L605" i="2"/>
  <c r="H605" i="2"/>
  <c r="L604" i="2"/>
  <c r="H604" i="2"/>
  <c r="L603" i="2"/>
  <c r="H603" i="2"/>
  <c r="L602" i="2"/>
  <c r="L613" i="2" s="1"/>
  <c r="H602" i="2"/>
  <c r="H613" i="2" s="1"/>
  <c r="I598" i="2"/>
  <c r="K596" i="2"/>
  <c r="J596" i="2"/>
  <c r="I596" i="2"/>
  <c r="G596" i="2"/>
  <c r="F596" i="2"/>
  <c r="E596" i="2"/>
  <c r="L595" i="2"/>
  <c r="H595" i="2"/>
  <c r="L594" i="2"/>
  <c r="H594" i="2"/>
  <c r="L593" i="2"/>
  <c r="H593" i="2"/>
  <c r="L592" i="2"/>
  <c r="H592" i="2"/>
  <c r="L591" i="2"/>
  <c r="H591" i="2"/>
  <c r="L590" i="2"/>
  <c r="H590" i="2"/>
  <c r="L589" i="2"/>
  <c r="H589" i="2"/>
  <c r="L588" i="2"/>
  <c r="H588" i="2"/>
  <c r="L587" i="2"/>
  <c r="H587" i="2"/>
  <c r="L586" i="2"/>
  <c r="H586" i="2"/>
  <c r="L585" i="2"/>
  <c r="L596" i="2" s="1"/>
  <c r="H585" i="2"/>
  <c r="H596" i="2" s="1"/>
  <c r="K581" i="2"/>
  <c r="J581" i="2"/>
  <c r="I581" i="2"/>
  <c r="G581" i="2"/>
  <c r="F581" i="2"/>
  <c r="E581" i="2"/>
  <c r="L580" i="2"/>
  <c r="H580" i="2"/>
  <c r="L579" i="2"/>
  <c r="H579" i="2"/>
  <c r="L578" i="2"/>
  <c r="H578" i="2"/>
  <c r="L577" i="2"/>
  <c r="H577" i="2"/>
  <c r="L576" i="2"/>
  <c r="H576" i="2"/>
  <c r="L575" i="2"/>
  <c r="H575" i="2"/>
  <c r="L574" i="2"/>
  <c r="H574" i="2"/>
  <c r="L573" i="2"/>
  <c r="H573" i="2"/>
  <c r="L572" i="2"/>
  <c r="H572" i="2"/>
  <c r="L571" i="2"/>
  <c r="H571" i="2"/>
  <c r="L570" i="2"/>
  <c r="L581" i="2" s="1"/>
  <c r="H570" i="2"/>
  <c r="H581" i="2" s="1"/>
  <c r="K566" i="2"/>
  <c r="J566" i="2"/>
  <c r="I566" i="2"/>
  <c r="G566" i="2"/>
  <c r="F566" i="2"/>
  <c r="E566" i="2"/>
  <c r="L565" i="2"/>
  <c r="H565" i="2"/>
  <c r="L564" i="2"/>
  <c r="H564" i="2"/>
  <c r="L563" i="2"/>
  <c r="H563" i="2"/>
  <c r="L562" i="2"/>
  <c r="H562" i="2"/>
  <c r="L561" i="2"/>
  <c r="H561" i="2"/>
  <c r="L560" i="2"/>
  <c r="H560" i="2"/>
  <c r="L559" i="2"/>
  <c r="H559" i="2"/>
  <c r="L558" i="2"/>
  <c r="H558" i="2"/>
  <c r="L557" i="2"/>
  <c r="H557" i="2"/>
  <c r="L556" i="2"/>
  <c r="H556" i="2"/>
  <c r="L555" i="2"/>
  <c r="L566" i="2" s="1"/>
  <c r="H555" i="2"/>
  <c r="H566" i="2" s="1"/>
  <c r="K551" i="2"/>
  <c r="J551" i="2"/>
  <c r="I551" i="2"/>
  <c r="G551" i="2"/>
  <c r="F551" i="2"/>
  <c r="E551" i="2"/>
  <c r="L550" i="2"/>
  <c r="H550" i="2"/>
  <c r="L549" i="2"/>
  <c r="H549" i="2"/>
  <c r="L548" i="2"/>
  <c r="H548" i="2"/>
  <c r="L547" i="2"/>
  <c r="H547" i="2"/>
  <c r="L546" i="2"/>
  <c r="H546" i="2"/>
  <c r="L545" i="2"/>
  <c r="H545" i="2"/>
  <c r="L544" i="2"/>
  <c r="H544" i="2"/>
  <c r="L543" i="2"/>
  <c r="H543" i="2"/>
  <c r="L542" i="2"/>
  <c r="H542" i="2"/>
  <c r="L541" i="2"/>
  <c r="H541" i="2"/>
  <c r="L540" i="2"/>
  <c r="L551" i="2" s="1"/>
  <c r="H540" i="2"/>
  <c r="H551" i="2" s="1"/>
  <c r="K536" i="2"/>
  <c r="J536" i="2"/>
  <c r="I536" i="2"/>
  <c r="G536" i="2"/>
  <c r="F536" i="2"/>
  <c r="E536" i="2"/>
  <c r="L535" i="2"/>
  <c r="H535" i="2"/>
  <c r="L534" i="2"/>
  <c r="H534" i="2"/>
  <c r="L533" i="2"/>
  <c r="H533" i="2"/>
  <c r="L532" i="2"/>
  <c r="H532" i="2"/>
  <c r="L531" i="2"/>
  <c r="H531" i="2"/>
  <c r="L530" i="2"/>
  <c r="H530" i="2"/>
  <c r="L529" i="2"/>
  <c r="H529" i="2"/>
  <c r="L528" i="2"/>
  <c r="H528" i="2"/>
  <c r="L527" i="2"/>
  <c r="H527" i="2"/>
  <c r="L526" i="2"/>
  <c r="H526" i="2"/>
  <c r="L525" i="2"/>
  <c r="L536" i="2" s="1"/>
  <c r="H525" i="2"/>
  <c r="H536" i="2" s="1"/>
  <c r="K521" i="2"/>
  <c r="J521" i="2"/>
  <c r="I521" i="2"/>
  <c r="G521" i="2"/>
  <c r="F521" i="2"/>
  <c r="E521" i="2"/>
  <c r="L520" i="2"/>
  <c r="H520" i="2"/>
  <c r="L519" i="2"/>
  <c r="H519" i="2"/>
  <c r="L518" i="2"/>
  <c r="H518" i="2"/>
  <c r="L517" i="2"/>
  <c r="H517" i="2"/>
  <c r="L516" i="2"/>
  <c r="H516" i="2"/>
  <c r="L515" i="2"/>
  <c r="H515" i="2"/>
  <c r="L514" i="2"/>
  <c r="H514" i="2"/>
  <c r="L513" i="2"/>
  <c r="H513" i="2"/>
  <c r="L512" i="2"/>
  <c r="H512" i="2"/>
  <c r="L511" i="2"/>
  <c r="H511" i="2"/>
  <c r="L510" i="2"/>
  <c r="L521" i="2" s="1"/>
  <c r="H510" i="2"/>
  <c r="H521" i="2" s="1"/>
  <c r="K506" i="2"/>
  <c r="J506" i="2"/>
  <c r="I506" i="2"/>
  <c r="L506" i="2" s="1"/>
  <c r="G506" i="2"/>
  <c r="F506" i="2"/>
  <c r="E506" i="2"/>
  <c r="H506" i="2" s="1"/>
  <c r="L505" i="2"/>
  <c r="H505" i="2"/>
  <c r="L504" i="2"/>
  <c r="H504" i="2"/>
  <c r="L503" i="2"/>
  <c r="H503" i="2"/>
  <c r="L502" i="2"/>
  <c r="H502" i="2"/>
  <c r="L501" i="2"/>
  <c r="H501" i="2"/>
  <c r="L500" i="2"/>
  <c r="H500" i="2"/>
  <c r="L499" i="2"/>
  <c r="H499" i="2"/>
  <c r="L498" i="2"/>
  <c r="H498" i="2"/>
  <c r="L497" i="2"/>
  <c r="H497" i="2"/>
  <c r="L496" i="2"/>
  <c r="H496" i="2"/>
  <c r="L495" i="2"/>
  <c r="H495" i="2"/>
  <c r="K491" i="2"/>
  <c r="J491" i="2"/>
  <c r="I491" i="2"/>
  <c r="G491" i="2"/>
  <c r="F491" i="2"/>
  <c r="E491" i="2"/>
  <c r="L490" i="2"/>
  <c r="H490" i="2"/>
  <c r="L489" i="2"/>
  <c r="H489" i="2"/>
  <c r="L488" i="2"/>
  <c r="H488" i="2"/>
  <c r="L487" i="2"/>
  <c r="H487" i="2"/>
  <c r="L486" i="2"/>
  <c r="H486" i="2"/>
  <c r="L485" i="2"/>
  <c r="H485" i="2"/>
  <c r="L484" i="2"/>
  <c r="H484" i="2"/>
  <c r="L483" i="2"/>
  <c r="H483" i="2"/>
  <c r="L482" i="2"/>
  <c r="H482" i="2"/>
  <c r="L481" i="2"/>
  <c r="H481" i="2"/>
  <c r="L480" i="2"/>
  <c r="L491" i="2" s="1"/>
  <c r="H480" i="2"/>
  <c r="H491" i="2" s="1"/>
  <c r="K476" i="2"/>
  <c r="K598" i="2" s="1"/>
  <c r="J476" i="2"/>
  <c r="J598" i="2" s="1"/>
  <c r="I476" i="2"/>
  <c r="G476" i="2"/>
  <c r="G598" i="2" s="1"/>
  <c r="F476" i="2"/>
  <c r="F598" i="2" s="1"/>
  <c r="E476" i="2"/>
  <c r="E598" i="2" s="1"/>
  <c r="L475" i="2"/>
  <c r="H475" i="2"/>
  <c r="L474" i="2"/>
  <c r="H474" i="2"/>
  <c r="L473" i="2"/>
  <c r="H473" i="2"/>
  <c r="L472" i="2"/>
  <c r="H472" i="2"/>
  <c r="L471" i="2"/>
  <c r="H471" i="2"/>
  <c r="L470" i="2"/>
  <c r="H470" i="2"/>
  <c r="L469" i="2"/>
  <c r="H469" i="2"/>
  <c r="L468" i="2"/>
  <c r="H468" i="2"/>
  <c r="L467" i="2"/>
  <c r="H467" i="2"/>
  <c r="L466" i="2"/>
  <c r="H466" i="2"/>
  <c r="L465" i="2"/>
  <c r="L476" i="2" s="1"/>
  <c r="L598" i="2" s="1"/>
  <c r="H465" i="2"/>
  <c r="H476" i="2" s="1"/>
  <c r="H598" i="2" s="1"/>
  <c r="I462" i="2"/>
  <c r="K461" i="2"/>
  <c r="K462" i="2" s="1"/>
  <c r="J461" i="2"/>
  <c r="I461" i="2"/>
  <c r="G461" i="2"/>
  <c r="G462" i="2" s="1"/>
  <c r="F461" i="2"/>
  <c r="E461" i="2"/>
  <c r="E462" i="2" s="1"/>
  <c r="L460" i="2"/>
  <c r="H460" i="2"/>
  <c r="L459" i="2"/>
  <c r="H459" i="2"/>
  <c r="L458" i="2"/>
  <c r="H458" i="2"/>
  <c r="L457" i="2"/>
  <c r="H457" i="2"/>
  <c r="L456" i="2"/>
  <c r="H456" i="2"/>
  <c r="L455" i="2"/>
  <c r="H455" i="2"/>
  <c r="L454" i="2"/>
  <c r="H454" i="2"/>
  <c r="L453" i="2"/>
  <c r="H453" i="2"/>
  <c r="L452" i="2"/>
  <c r="H452" i="2"/>
  <c r="L451" i="2"/>
  <c r="H451" i="2"/>
  <c r="L450" i="2"/>
  <c r="L461" i="2" s="1"/>
  <c r="H450" i="2"/>
  <c r="H461" i="2" s="1"/>
  <c r="K445" i="2"/>
  <c r="J445" i="2"/>
  <c r="I445" i="2"/>
  <c r="H445" i="2"/>
  <c r="G445" i="2"/>
  <c r="F445" i="2"/>
  <c r="E445" i="2"/>
  <c r="L444" i="2"/>
  <c r="H444" i="2"/>
  <c r="L443" i="2"/>
  <c r="H443" i="2"/>
  <c r="L442" i="2"/>
  <c r="H442" i="2"/>
  <c r="L441" i="2"/>
  <c r="H441" i="2"/>
  <c r="L440" i="2"/>
  <c r="H440" i="2"/>
  <c r="L439" i="2"/>
  <c r="H439" i="2"/>
  <c r="L438" i="2"/>
  <c r="H438" i="2"/>
  <c r="L437" i="2"/>
  <c r="H437" i="2"/>
  <c r="L436" i="2"/>
  <c r="H436" i="2"/>
  <c r="L435" i="2"/>
  <c r="H435" i="2"/>
  <c r="L434" i="2"/>
  <c r="L445" i="2" s="1"/>
  <c r="H434" i="2"/>
  <c r="K430" i="2"/>
  <c r="J430" i="2"/>
  <c r="I430" i="2"/>
  <c r="H430" i="2"/>
  <c r="G430" i="2"/>
  <c r="F430" i="2"/>
  <c r="E430" i="2"/>
  <c r="L429" i="2"/>
  <c r="H429" i="2"/>
  <c r="L428" i="2"/>
  <c r="H428" i="2"/>
  <c r="L427" i="2"/>
  <c r="H427" i="2"/>
  <c r="L426" i="2"/>
  <c r="H426" i="2"/>
  <c r="L425" i="2"/>
  <c r="H425" i="2"/>
  <c r="L424" i="2"/>
  <c r="H424" i="2"/>
  <c r="L423" i="2"/>
  <c r="H423" i="2"/>
  <c r="L422" i="2"/>
  <c r="H422" i="2"/>
  <c r="L421" i="2"/>
  <c r="H421" i="2"/>
  <c r="L420" i="2"/>
  <c r="H420" i="2"/>
  <c r="L419" i="2"/>
  <c r="L430" i="2" s="1"/>
  <c r="H419" i="2"/>
  <c r="K415" i="2"/>
  <c r="J415" i="2"/>
  <c r="I415" i="2"/>
  <c r="H415" i="2"/>
  <c r="G415" i="2"/>
  <c r="F415" i="2"/>
  <c r="E415" i="2"/>
  <c r="L414" i="2"/>
  <c r="H414" i="2"/>
  <c r="L413" i="2"/>
  <c r="H413" i="2"/>
  <c r="L412" i="2"/>
  <c r="H412" i="2"/>
  <c r="L411" i="2"/>
  <c r="H411" i="2"/>
  <c r="L410" i="2"/>
  <c r="H410" i="2"/>
  <c r="L409" i="2"/>
  <c r="H409" i="2"/>
  <c r="L408" i="2"/>
  <c r="H408" i="2"/>
  <c r="L407" i="2"/>
  <c r="H407" i="2"/>
  <c r="L406" i="2"/>
  <c r="H406" i="2"/>
  <c r="L405" i="2"/>
  <c r="H405" i="2"/>
  <c r="L404" i="2"/>
  <c r="L415" i="2" s="1"/>
  <c r="H404" i="2"/>
  <c r="K400" i="2"/>
  <c r="J400" i="2"/>
  <c r="I400" i="2"/>
  <c r="H400" i="2"/>
  <c r="G400" i="2"/>
  <c r="F400" i="2"/>
  <c r="E400" i="2"/>
  <c r="L399" i="2"/>
  <c r="H399" i="2"/>
  <c r="L398" i="2"/>
  <c r="H398" i="2"/>
  <c r="L397" i="2"/>
  <c r="H397" i="2"/>
  <c r="L396" i="2"/>
  <c r="H396" i="2"/>
  <c r="L395" i="2"/>
  <c r="H395" i="2"/>
  <c r="L394" i="2"/>
  <c r="H394" i="2"/>
  <c r="L393" i="2"/>
  <c r="H393" i="2"/>
  <c r="L392" i="2"/>
  <c r="H392" i="2"/>
  <c r="L391" i="2"/>
  <c r="H391" i="2"/>
  <c r="L390" i="2"/>
  <c r="H390" i="2"/>
  <c r="L389" i="2"/>
  <c r="L400" i="2" s="1"/>
  <c r="H389" i="2"/>
  <c r="K385" i="2"/>
  <c r="J385" i="2"/>
  <c r="L385" i="2" s="1"/>
  <c r="I385" i="2"/>
  <c r="G385" i="2"/>
  <c r="F385" i="2"/>
  <c r="H385" i="2" s="1"/>
  <c r="E385" i="2"/>
  <c r="L384" i="2"/>
  <c r="H384" i="2"/>
  <c r="L383" i="2"/>
  <c r="H383" i="2"/>
  <c r="L382" i="2"/>
  <c r="H382" i="2"/>
  <c r="L381" i="2"/>
  <c r="H381" i="2"/>
  <c r="L380" i="2"/>
  <c r="H380" i="2"/>
  <c r="L379" i="2"/>
  <c r="H379" i="2"/>
  <c r="L378" i="2"/>
  <c r="H378" i="2"/>
  <c r="L377" i="2"/>
  <c r="H377" i="2"/>
  <c r="L376" i="2"/>
  <c r="H376" i="2"/>
  <c r="L375" i="2"/>
  <c r="H375" i="2"/>
  <c r="L374" i="2"/>
  <c r="H374" i="2"/>
  <c r="K370" i="2"/>
  <c r="J370" i="2"/>
  <c r="I370" i="2"/>
  <c r="H370" i="2"/>
  <c r="G370" i="2"/>
  <c r="F370" i="2"/>
  <c r="E370" i="2"/>
  <c r="L369" i="2"/>
  <c r="H369" i="2"/>
  <c r="L368" i="2"/>
  <c r="H368" i="2"/>
  <c r="L367" i="2"/>
  <c r="H367" i="2"/>
  <c r="L366" i="2"/>
  <c r="H366" i="2"/>
  <c r="L365" i="2"/>
  <c r="H365" i="2"/>
  <c r="L364" i="2"/>
  <c r="H364" i="2"/>
  <c r="L363" i="2"/>
  <c r="H363" i="2"/>
  <c r="L362" i="2"/>
  <c r="H362" i="2"/>
  <c r="L361" i="2"/>
  <c r="H361" i="2"/>
  <c r="L360" i="2"/>
  <c r="H360" i="2"/>
  <c r="L359" i="2"/>
  <c r="L370" i="2" s="1"/>
  <c r="H359" i="2"/>
  <c r="K355" i="2"/>
  <c r="J355" i="2"/>
  <c r="I355" i="2"/>
  <c r="H355" i="2"/>
  <c r="G355" i="2"/>
  <c r="F355" i="2"/>
  <c r="E355" i="2"/>
  <c r="L354" i="2"/>
  <c r="H354" i="2"/>
  <c r="L353" i="2"/>
  <c r="H353" i="2"/>
  <c r="L352" i="2"/>
  <c r="H352" i="2"/>
  <c r="L351" i="2"/>
  <c r="H351" i="2"/>
  <c r="L350" i="2"/>
  <c r="H350" i="2"/>
  <c r="L349" i="2"/>
  <c r="H349" i="2"/>
  <c r="L348" i="2"/>
  <c r="H348" i="2"/>
  <c r="L347" i="2"/>
  <c r="H347" i="2"/>
  <c r="L346" i="2"/>
  <c r="H346" i="2"/>
  <c r="L345" i="2"/>
  <c r="H345" i="2"/>
  <c r="L344" i="2"/>
  <c r="L355" i="2" s="1"/>
  <c r="H344" i="2"/>
  <c r="K340" i="2"/>
  <c r="J340" i="2"/>
  <c r="L340" i="2" s="1"/>
  <c r="I340" i="2"/>
  <c r="G340" i="2"/>
  <c r="F340" i="2"/>
  <c r="H340" i="2" s="1"/>
  <c r="E340" i="2"/>
  <c r="L339" i="2"/>
  <c r="H339" i="2"/>
  <c r="L338" i="2"/>
  <c r="H338" i="2"/>
  <c r="L337" i="2"/>
  <c r="H337" i="2"/>
  <c r="L336" i="2"/>
  <c r="H336" i="2"/>
  <c r="L335" i="2"/>
  <c r="H335" i="2"/>
  <c r="L334" i="2"/>
  <c r="H334" i="2"/>
  <c r="L333" i="2"/>
  <c r="H333" i="2"/>
  <c r="L332" i="2"/>
  <c r="H332" i="2"/>
  <c r="L331" i="2"/>
  <c r="H331" i="2"/>
  <c r="L330" i="2"/>
  <c r="H330" i="2"/>
  <c r="L329" i="2"/>
  <c r="H329" i="2"/>
  <c r="K325" i="2"/>
  <c r="J325" i="2"/>
  <c r="I325" i="2"/>
  <c r="H325" i="2"/>
  <c r="G325" i="2"/>
  <c r="F325" i="2"/>
  <c r="E325" i="2"/>
  <c r="L324" i="2"/>
  <c r="H324" i="2"/>
  <c r="L323" i="2"/>
  <c r="H323" i="2"/>
  <c r="L322" i="2"/>
  <c r="H322" i="2"/>
  <c r="L321" i="2"/>
  <c r="H321" i="2"/>
  <c r="L320" i="2"/>
  <c r="H320" i="2"/>
  <c r="L319" i="2"/>
  <c r="H319" i="2"/>
  <c r="L318" i="2"/>
  <c r="H318" i="2"/>
  <c r="L317" i="2"/>
  <c r="H317" i="2"/>
  <c r="L316" i="2"/>
  <c r="H316" i="2"/>
  <c r="L315" i="2"/>
  <c r="H315" i="2"/>
  <c r="L314" i="2"/>
  <c r="L325" i="2" s="1"/>
  <c r="H314" i="2"/>
  <c r="K310" i="2"/>
  <c r="J310" i="2"/>
  <c r="L310" i="2" s="1"/>
  <c r="I310" i="2"/>
  <c r="G310" i="2"/>
  <c r="F310" i="2"/>
  <c r="H310" i="2" s="1"/>
  <c r="E310" i="2"/>
  <c r="L309" i="2"/>
  <c r="H309" i="2"/>
  <c r="L308" i="2"/>
  <c r="H308" i="2"/>
  <c r="L307" i="2"/>
  <c r="H307" i="2"/>
  <c r="L306" i="2"/>
  <c r="H306" i="2"/>
  <c r="L305" i="2"/>
  <c r="H305" i="2"/>
  <c r="L304" i="2"/>
  <c r="H304" i="2"/>
  <c r="L303" i="2"/>
  <c r="H303" i="2"/>
  <c r="L302" i="2"/>
  <c r="H302" i="2"/>
  <c r="L301" i="2"/>
  <c r="H301" i="2"/>
  <c r="L300" i="2"/>
  <c r="H300" i="2"/>
  <c r="L299" i="2"/>
  <c r="H299" i="2"/>
  <c r="K294" i="2"/>
  <c r="K295" i="2" s="1"/>
  <c r="J294" i="2"/>
  <c r="J295" i="2" s="1"/>
  <c r="I294" i="2"/>
  <c r="I295" i="2" s="1"/>
  <c r="G294" i="2"/>
  <c r="G295" i="2" s="1"/>
  <c r="F294" i="2"/>
  <c r="F295" i="2" s="1"/>
  <c r="E294" i="2"/>
  <c r="E295" i="2" s="1"/>
  <c r="L293" i="2"/>
  <c r="H293" i="2"/>
  <c r="L292" i="2"/>
  <c r="H292" i="2"/>
  <c r="L291" i="2"/>
  <c r="H291" i="2"/>
  <c r="L290" i="2"/>
  <c r="H290" i="2"/>
  <c r="L289" i="2"/>
  <c r="H289" i="2"/>
  <c r="L288" i="2"/>
  <c r="H288" i="2"/>
  <c r="L287" i="2"/>
  <c r="H287" i="2"/>
  <c r="L286" i="2"/>
  <c r="H286" i="2"/>
  <c r="L285" i="2"/>
  <c r="H285" i="2"/>
  <c r="L284" i="2"/>
  <c r="H284" i="2"/>
  <c r="L283" i="2"/>
  <c r="H283" i="2"/>
  <c r="K279" i="2"/>
  <c r="J279" i="2"/>
  <c r="I279" i="2"/>
  <c r="H279" i="2"/>
  <c r="G279" i="2"/>
  <c r="F279" i="2"/>
  <c r="E279" i="2"/>
  <c r="L278" i="2"/>
  <c r="H278" i="2"/>
  <c r="L277" i="2"/>
  <c r="H277" i="2"/>
  <c r="L276" i="2"/>
  <c r="H276" i="2"/>
  <c r="L275" i="2"/>
  <c r="H275" i="2"/>
  <c r="L274" i="2"/>
  <c r="H274" i="2"/>
  <c r="L273" i="2"/>
  <c r="H273" i="2"/>
  <c r="L272" i="2"/>
  <c r="H272" i="2"/>
  <c r="L271" i="2"/>
  <c r="H271" i="2"/>
  <c r="L270" i="2"/>
  <c r="H270" i="2"/>
  <c r="L269" i="2"/>
  <c r="H269" i="2"/>
  <c r="L268" i="2"/>
  <c r="L279" i="2" s="1"/>
  <c r="H268" i="2"/>
  <c r="K263" i="2"/>
  <c r="K264" i="2" s="1"/>
  <c r="J263" i="2"/>
  <c r="J264" i="2" s="1"/>
  <c r="I263" i="2"/>
  <c r="I264" i="2" s="1"/>
  <c r="H263" i="2"/>
  <c r="G263" i="2"/>
  <c r="G264" i="2" s="1"/>
  <c r="F263" i="2"/>
  <c r="F264" i="2" s="1"/>
  <c r="E263" i="2"/>
  <c r="E264" i="2" s="1"/>
  <c r="L262" i="2"/>
  <c r="H262" i="2"/>
  <c r="L261" i="2"/>
  <c r="H261" i="2"/>
  <c r="L260" i="2"/>
  <c r="H260" i="2"/>
  <c r="L259" i="2"/>
  <c r="H259" i="2"/>
  <c r="L258" i="2"/>
  <c r="H258" i="2"/>
  <c r="L257" i="2"/>
  <c r="H257" i="2"/>
  <c r="L256" i="2"/>
  <c r="H256" i="2"/>
  <c r="L255" i="2"/>
  <c r="H255" i="2"/>
  <c r="L254" i="2"/>
  <c r="H254" i="2"/>
  <c r="L253" i="2"/>
  <c r="H253" i="2"/>
  <c r="L252" i="2"/>
  <c r="L263" i="2" s="1"/>
  <c r="H252" i="2"/>
  <c r="K249" i="2"/>
  <c r="J249" i="2"/>
  <c r="L249" i="2" s="1"/>
  <c r="I249" i="2"/>
  <c r="G249" i="2"/>
  <c r="F249" i="2"/>
  <c r="H249" i="2" s="1"/>
  <c r="E249" i="2"/>
  <c r="L248" i="2"/>
  <c r="H248" i="2"/>
  <c r="L247" i="2"/>
  <c r="H247" i="2"/>
  <c r="L246" i="2"/>
  <c r="H246" i="2"/>
  <c r="L245" i="2"/>
  <c r="H245" i="2"/>
  <c r="L244" i="2"/>
  <c r="H244" i="2"/>
  <c r="L243" i="2"/>
  <c r="H243" i="2"/>
  <c r="L242" i="2"/>
  <c r="H242" i="2"/>
  <c r="L241" i="2"/>
  <c r="H241" i="2"/>
  <c r="L240" i="2"/>
  <c r="H240" i="2"/>
  <c r="L239" i="2"/>
  <c r="H239" i="2"/>
  <c r="L238" i="2"/>
  <c r="H238" i="2"/>
  <c r="K234" i="2"/>
  <c r="J234" i="2"/>
  <c r="L234" i="2" s="1"/>
  <c r="I234" i="2"/>
  <c r="G234" i="2"/>
  <c r="F234" i="2"/>
  <c r="H234" i="2" s="1"/>
  <c r="E234" i="2"/>
  <c r="L233" i="2"/>
  <c r="H233" i="2"/>
  <c r="L232" i="2"/>
  <c r="H232" i="2"/>
  <c r="L231" i="2"/>
  <c r="H231" i="2"/>
  <c r="L230" i="2"/>
  <c r="H230" i="2"/>
  <c r="L229" i="2"/>
  <c r="H229" i="2"/>
  <c r="L228" i="2"/>
  <c r="H228" i="2"/>
  <c r="L227" i="2"/>
  <c r="H227" i="2"/>
  <c r="L226" i="2"/>
  <c r="H226" i="2"/>
  <c r="L225" i="2"/>
  <c r="H225" i="2"/>
  <c r="L224" i="2"/>
  <c r="H224" i="2"/>
  <c r="L223" i="2"/>
  <c r="H223" i="2"/>
  <c r="K219" i="2"/>
  <c r="J219" i="2"/>
  <c r="L219" i="2" s="1"/>
  <c r="I219" i="2"/>
  <c r="G219" i="2"/>
  <c r="F219" i="2"/>
  <c r="H219" i="2" s="1"/>
  <c r="E219" i="2"/>
  <c r="L218" i="2"/>
  <c r="H218" i="2"/>
  <c r="L217" i="2"/>
  <c r="H217" i="2"/>
  <c r="L216" i="2"/>
  <c r="H216" i="2"/>
  <c r="L215" i="2"/>
  <c r="H215" i="2"/>
  <c r="L214" i="2"/>
  <c r="H214" i="2"/>
  <c r="L212" i="2"/>
  <c r="H212" i="2"/>
  <c r="L211" i="2"/>
  <c r="H211" i="2"/>
  <c r="L210" i="2"/>
  <c r="H210" i="2"/>
  <c r="L209" i="2"/>
  <c r="H209" i="2"/>
  <c r="L208" i="2"/>
  <c r="H208" i="2"/>
  <c r="K204" i="2"/>
  <c r="J204" i="2"/>
  <c r="I204" i="2"/>
  <c r="H204" i="2"/>
  <c r="G204" i="2"/>
  <c r="F204" i="2"/>
  <c r="E204" i="2"/>
  <c r="L203" i="2"/>
  <c r="H203" i="2"/>
  <c r="L202" i="2"/>
  <c r="H202" i="2"/>
  <c r="L201" i="2"/>
  <c r="H201" i="2"/>
  <c r="L200" i="2"/>
  <c r="H200" i="2"/>
  <c r="L199" i="2"/>
  <c r="H199" i="2"/>
  <c r="L198" i="2"/>
  <c r="H198" i="2"/>
  <c r="L197" i="2"/>
  <c r="H197" i="2"/>
  <c r="L196" i="2"/>
  <c r="H196" i="2"/>
  <c r="L195" i="2"/>
  <c r="H195" i="2"/>
  <c r="L194" i="2"/>
  <c r="H194" i="2"/>
  <c r="L193" i="2"/>
  <c r="L204" i="2" s="1"/>
  <c r="H193" i="2"/>
  <c r="K189" i="2"/>
  <c r="J189" i="2"/>
  <c r="L189" i="2" s="1"/>
  <c r="I189" i="2"/>
  <c r="G189" i="2"/>
  <c r="F189" i="2"/>
  <c r="H189" i="2" s="1"/>
  <c r="E189" i="2"/>
  <c r="L188" i="2"/>
  <c r="H188" i="2"/>
  <c r="L187" i="2"/>
  <c r="H187" i="2"/>
  <c r="L186" i="2"/>
  <c r="H186" i="2"/>
  <c r="L185" i="2"/>
  <c r="H185" i="2"/>
  <c r="L184" i="2"/>
  <c r="H184" i="2"/>
  <c r="L183" i="2"/>
  <c r="H183" i="2"/>
  <c r="L182" i="2"/>
  <c r="H182" i="2"/>
  <c r="L181" i="2"/>
  <c r="H181" i="2"/>
  <c r="L180" i="2"/>
  <c r="H180" i="2"/>
  <c r="L179" i="2"/>
  <c r="H179" i="2"/>
  <c r="L178" i="2"/>
  <c r="H178" i="2"/>
  <c r="K174" i="2"/>
  <c r="J174" i="2"/>
  <c r="L174" i="2" s="1"/>
  <c r="I174" i="2"/>
  <c r="G174" i="2"/>
  <c r="F174" i="2"/>
  <c r="H174" i="2" s="1"/>
  <c r="E174" i="2"/>
  <c r="L173" i="2"/>
  <c r="H173" i="2"/>
  <c r="L172" i="2"/>
  <c r="H172" i="2"/>
  <c r="L171" i="2"/>
  <c r="H171" i="2"/>
  <c r="L170" i="2"/>
  <c r="H170" i="2"/>
  <c r="L169" i="2"/>
  <c r="H169" i="2"/>
  <c r="L168" i="2"/>
  <c r="H168" i="2"/>
  <c r="L167" i="2"/>
  <c r="H167" i="2"/>
  <c r="L166" i="2"/>
  <c r="H166" i="2"/>
  <c r="L165" i="2"/>
  <c r="H165" i="2"/>
  <c r="L164" i="2"/>
  <c r="H164" i="2"/>
  <c r="L163" i="2"/>
  <c r="H163" i="2"/>
  <c r="K159" i="2"/>
  <c r="J159" i="2"/>
  <c r="L159" i="2" s="1"/>
  <c r="I159" i="2"/>
  <c r="G159" i="2"/>
  <c r="F159" i="2"/>
  <c r="H159" i="2" s="1"/>
  <c r="E159" i="2"/>
  <c r="L158" i="2"/>
  <c r="H158" i="2"/>
  <c r="L157" i="2"/>
  <c r="H157" i="2"/>
  <c r="L156" i="2"/>
  <c r="H156" i="2"/>
  <c r="L155" i="2"/>
  <c r="H155" i="2"/>
  <c r="L154" i="2"/>
  <c r="H154" i="2"/>
  <c r="L153" i="2"/>
  <c r="H153" i="2"/>
  <c r="L152" i="2"/>
  <c r="H152" i="2"/>
  <c r="L151" i="2"/>
  <c r="H151" i="2"/>
  <c r="L150" i="2"/>
  <c r="H150" i="2"/>
  <c r="L149" i="2"/>
  <c r="H149" i="2"/>
  <c r="L148" i="2"/>
  <c r="H148" i="2"/>
  <c r="K143" i="2"/>
  <c r="K144" i="2" s="1"/>
  <c r="J143" i="2"/>
  <c r="J144" i="2" s="1"/>
  <c r="I143" i="2"/>
  <c r="I144" i="2" s="1"/>
  <c r="G143" i="2"/>
  <c r="G144" i="2" s="1"/>
  <c r="F143" i="2"/>
  <c r="F144" i="2" s="1"/>
  <c r="E143" i="2"/>
  <c r="E144" i="2" s="1"/>
  <c r="L142" i="2"/>
  <c r="H142" i="2"/>
  <c r="L141" i="2"/>
  <c r="H141" i="2"/>
  <c r="L140" i="2"/>
  <c r="H140" i="2"/>
  <c r="L139" i="2"/>
  <c r="H139" i="2"/>
  <c r="L138" i="2"/>
  <c r="H138" i="2"/>
  <c r="L137" i="2"/>
  <c r="H137" i="2"/>
  <c r="L136" i="2"/>
  <c r="H136" i="2"/>
  <c r="L135" i="2"/>
  <c r="H135" i="2"/>
  <c r="L134" i="2"/>
  <c r="H134" i="2"/>
  <c r="L133" i="2"/>
  <c r="H133" i="2"/>
  <c r="L132" i="2"/>
  <c r="H132" i="2"/>
  <c r="K128" i="2"/>
  <c r="J128" i="2"/>
  <c r="I128" i="2"/>
  <c r="H128" i="2"/>
  <c r="G128" i="2"/>
  <c r="F128" i="2"/>
  <c r="E128" i="2"/>
  <c r="L127" i="2"/>
  <c r="H127" i="2"/>
  <c r="L126" i="2"/>
  <c r="H126" i="2"/>
  <c r="L125" i="2"/>
  <c r="H125" i="2"/>
  <c r="L124" i="2"/>
  <c r="H124" i="2"/>
  <c r="L123" i="2"/>
  <c r="H123" i="2"/>
  <c r="L121" i="2"/>
  <c r="H121" i="2"/>
  <c r="L120" i="2"/>
  <c r="H120" i="2"/>
  <c r="L119" i="2"/>
  <c r="H119" i="2"/>
  <c r="L118" i="2"/>
  <c r="H118" i="2"/>
  <c r="L117" i="2"/>
  <c r="L128" i="2" s="1"/>
  <c r="H117" i="2"/>
  <c r="K113" i="2"/>
  <c r="J113" i="2"/>
  <c r="I113" i="2"/>
  <c r="H113" i="2"/>
  <c r="G113" i="2"/>
  <c r="F113" i="2"/>
  <c r="E113" i="2"/>
  <c r="L112" i="2"/>
  <c r="H112" i="2"/>
  <c r="L111" i="2"/>
  <c r="H111" i="2"/>
  <c r="L110" i="2"/>
  <c r="H110" i="2"/>
  <c r="L109" i="2"/>
  <c r="H109" i="2"/>
  <c r="L108" i="2"/>
  <c r="H108" i="2"/>
  <c r="L106" i="2"/>
  <c r="H106" i="2"/>
  <c r="L105" i="2"/>
  <c r="H105" i="2"/>
  <c r="L104" i="2"/>
  <c r="H104" i="2"/>
  <c r="L103" i="2"/>
  <c r="H103" i="2"/>
  <c r="L102" i="2"/>
  <c r="L113" i="2" s="1"/>
  <c r="H102" i="2"/>
  <c r="K98" i="2"/>
  <c r="J98" i="2"/>
  <c r="I98" i="2"/>
  <c r="H98" i="2"/>
  <c r="G98" i="2"/>
  <c r="F98" i="2"/>
  <c r="E98" i="2"/>
  <c r="L97" i="2"/>
  <c r="H97" i="2"/>
  <c r="L96" i="2"/>
  <c r="H96" i="2"/>
  <c r="L95" i="2"/>
  <c r="H95" i="2"/>
  <c r="L94" i="2"/>
  <c r="H94" i="2"/>
  <c r="L93" i="2"/>
  <c r="H93" i="2"/>
  <c r="L91" i="2"/>
  <c r="H91" i="2"/>
  <c r="L90" i="2"/>
  <c r="H90" i="2"/>
  <c r="L89" i="2"/>
  <c r="H89" i="2"/>
  <c r="L88" i="2"/>
  <c r="H88" i="2"/>
  <c r="L87" i="2"/>
  <c r="L98" i="2" s="1"/>
  <c r="H87" i="2"/>
  <c r="K83" i="2"/>
  <c r="J83" i="2"/>
  <c r="I83" i="2"/>
  <c r="H83" i="2"/>
  <c r="G83" i="2"/>
  <c r="F83" i="2"/>
  <c r="E83" i="2"/>
  <c r="L82" i="2"/>
  <c r="H82" i="2"/>
  <c r="L81" i="2"/>
  <c r="H81" i="2"/>
  <c r="L80" i="2"/>
  <c r="H80" i="2"/>
  <c r="L79" i="2"/>
  <c r="H79" i="2"/>
  <c r="L78" i="2"/>
  <c r="H78" i="2"/>
  <c r="L76" i="2"/>
  <c r="H76" i="2"/>
  <c r="L75" i="2"/>
  <c r="H75" i="2"/>
  <c r="L74" i="2"/>
  <c r="H74" i="2"/>
  <c r="L73" i="2"/>
  <c r="H73" i="2"/>
  <c r="L72" i="2"/>
  <c r="L83" i="2" s="1"/>
  <c r="H72" i="2"/>
  <c r="K67" i="2"/>
  <c r="J67" i="2"/>
  <c r="L67" i="2" s="1"/>
  <c r="I67" i="2"/>
  <c r="G67" i="2"/>
  <c r="F67" i="2"/>
  <c r="H67" i="2" s="1"/>
  <c r="E67" i="2"/>
  <c r="L66" i="2"/>
  <c r="H66" i="2"/>
  <c r="L65" i="2"/>
  <c r="H65" i="2"/>
  <c r="L64" i="2"/>
  <c r="H64" i="2"/>
  <c r="L63" i="2"/>
  <c r="H63" i="2"/>
  <c r="L62" i="2"/>
  <c r="H62" i="2"/>
  <c r="L60" i="2"/>
  <c r="H60" i="2"/>
  <c r="L59" i="2"/>
  <c r="H59" i="2"/>
  <c r="L58" i="2"/>
  <c r="H58" i="2"/>
  <c r="L57" i="2"/>
  <c r="H57" i="2"/>
  <c r="L56" i="2"/>
  <c r="H56" i="2"/>
  <c r="K50" i="2"/>
  <c r="J50" i="2"/>
  <c r="L50" i="2" s="1"/>
  <c r="I50" i="2"/>
  <c r="G50" i="2"/>
  <c r="F50" i="2"/>
  <c r="H50" i="2" s="1"/>
  <c r="E50" i="2"/>
  <c r="L49" i="2"/>
  <c r="H49" i="2"/>
  <c r="L48" i="2"/>
  <c r="H48" i="2"/>
  <c r="L47" i="2"/>
  <c r="H47" i="2"/>
  <c r="L46" i="2"/>
  <c r="H46" i="2"/>
  <c r="L45" i="2"/>
  <c r="H45" i="2"/>
  <c r="L44" i="2"/>
  <c r="H44" i="2"/>
  <c r="L43" i="2"/>
  <c r="H43" i="2"/>
  <c r="L42" i="2"/>
  <c r="H42" i="2"/>
  <c r="L41" i="2"/>
  <c r="H41" i="2"/>
  <c r="L40" i="2"/>
  <c r="H40" i="2"/>
  <c r="L39" i="2"/>
  <c r="H39" i="2"/>
  <c r="K35" i="2"/>
  <c r="K68" i="2" s="1"/>
  <c r="J35" i="2"/>
  <c r="J68" i="2" s="1"/>
  <c r="I35" i="2"/>
  <c r="I68" i="2" s="1"/>
  <c r="H35" i="2"/>
  <c r="G35" i="2"/>
  <c r="G68" i="2" s="1"/>
  <c r="F35" i="2"/>
  <c r="F68" i="2" s="1"/>
  <c r="E35" i="2"/>
  <c r="E68" i="2" s="1"/>
  <c r="L34" i="2"/>
  <c r="H34" i="2"/>
  <c r="L33" i="2"/>
  <c r="H33" i="2"/>
  <c r="L32" i="2"/>
  <c r="H32" i="2"/>
  <c r="L31" i="2"/>
  <c r="H31" i="2"/>
  <c r="L30" i="2"/>
  <c r="H30" i="2"/>
  <c r="L29" i="2"/>
  <c r="H29" i="2"/>
  <c r="L28" i="2"/>
  <c r="H28" i="2"/>
  <c r="L27" i="2"/>
  <c r="H27" i="2"/>
  <c r="L26" i="2"/>
  <c r="H26" i="2"/>
  <c r="L25" i="2"/>
  <c r="H25" i="2"/>
  <c r="L24" i="2"/>
  <c r="L35" i="2" s="1"/>
  <c r="L68" i="2" s="1"/>
  <c r="H24" i="2"/>
  <c r="K19" i="2"/>
  <c r="J19" i="2"/>
  <c r="L19" i="2" s="1"/>
  <c r="I19" i="2"/>
  <c r="G19" i="2"/>
  <c r="F19" i="2"/>
  <c r="H19" i="2" s="1"/>
  <c r="E19" i="2"/>
  <c r="K18" i="2"/>
  <c r="J18" i="2"/>
  <c r="L18" i="2" s="1"/>
  <c r="I18" i="2"/>
  <c r="G18" i="2"/>
  <c r="F18" i="2"/>
  <c r="H18" i="2" s="1"/>
  <c r="E18" i="2"/>
  <c r="K17" i="2"/>
  <c r="J17" i="2"/>
  <c r="L17" i="2" s="1"/>
  <c r="I17" i="2"/>
  <c r="G17" i="2"/>
  <c r="F17" i="2"/>
  <c r="H17" i="2" s="1"/>
  <c r="E17" i="2"/>
  <c r="K16" i="2"/>
  <c r="J16" i="2"/>
  <c r="L16" i="2" s="1"/>
  <c r="I16" i="2"/>
  <c r="G16" i="2"/>
  <c r="F16" i="2"/>
  <c r="H16" i="2" s="1"/>
  <c r="E16" i="2"/>
  <c r="K15" i="2"/>
  <c r="J15" i="2"/>
  <c r="L15" i="2" s="1"/>
  <c r="I15" i="2"/>
  <c r="G15" i="2"/>
  <c r="F15" i="2"/>
  <c r="H15" i="2" s="1"/>
  <c r="E15" i="2"/>
  <c r="K14" i="2"/>
  <c r="J14" i="2"/>
  <c r="L14" i="2" s="1"/>
  <c r="G14" i="2"/>
  <c r="F14" i="2"/>
  <c r="H14" i="2" s="1"/>
  <c r="K13" i="2"/>
  <c r="J13" i="2"/>
  <c r="L13" i="2" s="1"/>
  <c r="I13" i="2"/>
  <c r="G13" i="2"/>
  <c r="F13" i="2"/>
  <c r="H13" i="2" s="1"/>
  <c r="E13" i="2"/>
  <c r="K12" i="2"/>
  <c r="J12" i="2"/>
  <c r="L12" i="2" s="1"/>
  <c r="I12" i="2"/>
  <c r="G12" i="2"/>
  <c r="F12" i="2"/>
  <c r="H12" i="2" s="1"/>
  <c r="E12" i="2"/>
  <c r="K11" i="2"/>
  <c r="J11" i="2"/>
  <c r="L11" i="2" s="1"/>
  <c r="I11" i="2"/>
  <c r="G11" i="2"/>
  <c r="F11" i="2"/>
  <c r="H11" i="2" s="1"/>
  <c r="E11" i="2"/>
  <c r="K10" i="2"/>
  <c r="L10" i="2"/>
  <c r="I10" i="2"/>
  <c r="G10" i="2"/>
  <c r="F10" i="2"/>
  <c r="H10" i="2" s="1"/>
  <c r="E10" i="2"/>
  <c r="K9" i="2"/>
  <c r="J9" i="2"/>
  <c r="L9" i="2" s="1"/>
  <c r="I9" i="2"/>
  <c r="G9" i="2"/>
  <c r="F9" i="2"/>
  <c r="H9" i="2" s="1"/>
  <c r="E9" i="2"/>
  <c r="L8" i="2"/>
  <c r="K8" i="2"/>
  <c r="K20" i="2" s="1"/>
  <c r="J8" i="2"/>
  <c r="I8" i="2"/>
  <c r="I20" i="2" s="1"/>
  <c r="H8" i="2"/>
  <c r="H20" i="2" s="1"/>
  <c r="G8" i="2"/>
  <c r="G20" i="2" s="1"/>
  <c r="F8" i="2"/>
  <c r="F20" i="2" s="1"/>
  <c r="E8" i="2"/>
  <c r="E20" i="2" s="1"/>
  <c r="F750" i="2" l="1"/>
  <c r="J20" i="2"/>
  <c r="J750" i="2"/>
  <c r="K906" i="2"/>
  <c r="L20" i="2"/>
  <c r="H68" i="2"/>
  <c r="L264" i="2"/>
  <c r="H264" i="2"/>
  <c r="E906" i="2"/>
  <c r="G906" i="2"/>
  <c r="I906" i="2"/>
  <c r="H143" i="2"/>
  <c r="H144" i="2" s="1"/>
  <c r="L143" i="2"/>
  <c r="L144" i="2" s="1"/>
  <c r="H294" i="2"/>
  <c r="H295" i="2" s="1"/>
  <c r="L294" i="2"/>
  <c r="L295" i="2" s="1"/>
  <c r="H462" i="2"/>
  <c r="J462" i="2"/>
  <c r="H750" i="2"/>
  <c r="H871" i="2"/>
  <c r="H904" i="2"/>
  <c r="J906" i="2"/>
  <c r="L462" i="2"/>
  <c r="F462" i="2"/>
  <c r="L750" i="2"/>
  <c r="L871" i="2"/>
  <c r="L904" i="2"/>
  <c r="F906" i="2"/>
  <c r="E16" i="3"/>
  <c r="D84" i="3"/>
  <c r="D76" i="3"/>
  <c r="E76" i="3"/>
  <c r="C76" i="3"/>
  <c r="D75" i="3"/>
  <c r="E75" i="3"/>
  <c r="C75" i="3"/>
  <c r="E68" i="3"/>
  <c r="D68" i="3"/>
  <c r="C68" i="3"/>
  <c r="E66" i="3"/>
  <c r="D66" i="3"/>
  <c r="C66" i="3"/>
  <c r="E61" i="3"/>
  <c r="D61" i="3"/>
  <c r="C61" i="3"/>
  <c r="E49" i="3"/>
  <c r="D49" i="3"/>
  <c r="C49" i="3"/>
  <c r="E43" i="3"/>
  <c r="D43" i="3"/>
  <c r="C43" i="3"/>
  <c r="D42" i="3"/>
  <c r="E36" i="3"/>
  <c r="E42" i="3" s="1"/>
  <c r="D36" i="3"/>
  <c r="C36" i="3"/>
  <c r="C42" i="3" s="1"/>
  <c r="K230" i="18"/>
  <c r="K229" i="18" s="1"/>
  <c r="K228" i="18" s="1"/>
  <c r="K213" i="18" s="1"/>
  <c r="C230" i="18"/>
  <c r="R229" i="18"/>
  <c r="J229" i="18"/>
  <c r="C229" i="18"/>
  <c r="R228" i="18"/>
  <c r="J228" i="18"/>
  <c r="J213" i="18" s="1"/>
  <c r="C228" i="18"/>
  <c r="K227" i="18"/>
  <c r="C227" i="18"/>
  <c r="K226" i="18"/>
  <c r="C226" i="18"/>
  <c r="K225" i="18"/>
  <c r="C225" i="18"/>
  <c r="K224" i="18"/>
  <c r="C224" i="18"/>
  <c r="K223" i="18"/>
  <c r="C223" i="18"/>
  <c r="K222" i="18"/>
  <c r="C222" i="18"/>
  <c r="R221" i="18"/>
  <c r="R220" i="18" s="1"/>
  <c r="R213" i="18" s="1"/>
  <c r="P221" i="18"/>
  <c r="O221" i="18"/>
  <c r="N221" i="18"/>
  <c r="M221" i="18"/>
  <c r="L221" i="18"/>
  <c r="K221" i="18"/>
  <c r="J221" i="18"/>
  <c r="I221" i="18"/>
  <c r="H221" i="18"/>
  <c r="G221" i="18"/>
  <c r="F221" i="18"/>
  <c r="E221" i="18"/>
  <c r="D221" i="18"/>
  <c r="C221" i="18"/>
  <c r="Q220" i="18"/>
  <c r="P220" i="18"/>
  <c r="O220" i="18"/>
  <c r="N220" i="18"/>
  <c r="M220" i="18"/>
  <c r="L220" i="18"/>
  <c r="K220" i="18"/>
  <c r="J220" i="18"/>
  <c r="I220" i="18"/>
  <c r="H220" i="18"/>
  <c r="G220" i="18"/>
  <c r="F220" i="18"/>
  <c r="E220" i="18"/>
  <c r="D220" i="18"/>
  <c r="C220" i="18"/>
  <c r="K219" i="18"/>
  <c r="C219" i="18"/>
  <c r="K218" i="18"/>
  <c r="C218" i="18"/>
  <c r="K217" i="18"/>
  <c r="C217" i="18"/>
  <c r="K216" i="18"/>
  <c r="C216" i="18"/>
  <c r="R215" i="18"/>
  <c r="Q215" i="18"/>
  <c r="P215" i="18"/>
  <c r="N215" i="18"/>
  <c r="N214" i="18" s="1"/>
  <c r="N213" i="18" s="1"/>
  <c r="L215" i="18"/>
  <c r="K215" i="18"/>
  <c r="J215" i="18"/>
  <c r="I215" i="18"/>
  <c r="H215" i="18"/>
  <c r="G215" i="18"/>
  <c r="F215" i="18"/>
  <c r="E215" i="18"/>
  <c r="D215" i="18"/>
  <c r="C215" i="18"/>
  <c r="R214" i="18"/>
  <c r="Q214" i="18"/>
  <c r="P214" i="18"/>
  <c r="O214" i="18"/>
  <c r="M214" i="18"/>
  <c r="L214" i="18"/>
  <c r="K214" i="18"/>
  <c r="J214" i="18"/>
  <c r="I214" i="18"/>
  <c r="H214" i="18"/>
  <c r="G214" i="18"/>
  <c r="F214" i="18"/>
  <c r="E214" i="18"/>
  <c r="D214" i="18"/>
  <c r="C214" i="18"/>
  <c r="Q213" i="18"/>
  <c r="P213" i="18"/>
  <c r="O213" i="18"/>
  <c r="M213" i="18"/>
  <c r="L213" i="18"/>
  <c r="I213" i="18"/>
  <c r="H213" i="18"/>
  <c r="G213" i="18"/>
  <c r="F213" i="18"/>
  <c r="E213" i="18"/>
  <c r="D213" i="18"/>
  <c r="C213" i="18"/>
  <c r="K212" i="18"/>
  <c r="C212" i="18"/>
  <c r="K211" i="18"/>
  <c r="C211" i="18"/>
  <c r="R210" i="18"/>
  <c r="Q210" i="18"/>
  <c r="P210" i="18"/>
  <c r="O210" i="18"/>
  <c r="N210" i="18"/>
  <c r="M210" i="18"/>
  <c r="L210" i="18"/>
  <c r="K210" i="18"/>
  <c r="J210" i="18"/>
  <c r="I210" i="18"/>
  <c r="H210" i="18"/>
  <c r="G210" i="18"/>
  <c r="F210" i="18"/>
  <c r="E210" i="18"/>
  <c r="D210" i="18"/>
  <c r="C210" i="18"/>
  <c r="K209" i="18"/>
  <c r="C209" i="18"/>
  <c r="K208" i="18"/>
  <c r="C208" i="18"/>
  <c r="R207" i="18"/>
  <c r="Q207" i="18"/>
  <c r="P207" i="18"/>
  <c r="O207" i="18"/>
  <c r="N207" i="18"/>
  <c r="M207" i="18"/>
  <c r="M203" i="18" s="1"/>
  <c r="M202" i="18" s="1"/>
  <c r="L207" i="18"/>
  <c r="K207" i="18"/>
  <c r="K203" i="18" s="1"/>
  <c r="K202" i="18" s="1"/>
  <c r="J207" i="18"/>
  <c r="I207" i="18"/>
  <c r="I203" i="18" s="1"/>
  <c r="I202" i="18" s="1"/>
  <c r="H207" i="18"/>
  <c r="G207" i="18"/>
  <c r="G203" i="18" s="1"/>
  <c r="G202" i="18" s="1"/>
  <c r="F207" i="18"/>
  <c r="E207" i="18"/>
  <c r="D207" i="18"/>
  <c r="C207" i="18"/>
  <c r="K206" i="18"/>
  <c r="C206" i="18"/>
  <c r="K205" i="18"/>
  <c r="C205" i="18"/>
  <c r="R204" i="18"/>
  <c r="Q204" i="18"/>
  <c r="P204" i="18"/>
  <c r="O204" i="18"/>
  <c r="M204" i="18"/>
  <c r="L204" i="18"/>
  <c r="K204" i="18"/>
  <c r="J204" i="18"/>
  <c r="I204" i="18"/>
  <c r="H204" i="18"/>
  <c r="G204" i="18"/>
  <c r="E204" i="18"/>
  <c r="D204" i="18"/>
  <c r="C204" i="18"/>
  <c r="R203" i="18"/>
  <c r="Q203" i="18"/>
  <c r="P203" i="18"/>
  <c r="O203" i="18"/>
  <c r="L203" i="18"/>
  <c r="J203" i="18"/>
  <c r="H203" i="18"/>
  <c r="E203" i="18"/>
  <c r="D203" i="18"/>
  <c r="C203" i="18"/>
  <c r="R202" i="18"/>
  <c r="Q202" i="18"/>
  <c r="P202" i="18"/>
  <c r="O202" i="18"/>
  <c r="L202" i="18"/>
  <c r="J202" i="18"/>
  <c r="H202" i="18"/>
  <c r="E202" i="18"/>
  <c r="D202" i="18"/>
  <c r="C202" i="18"/>
  <c r="K198" i="18"/>
  <c r="C198" i="18"/>
  <c r="K197" i="18"/>
  <c r="C197" i="18"/>
  <c r="K196" i="18"/>
  <c r="C196" i="18"/>
  <c r="R195" i="18"/>
  <c r="Q195" i="18"/>
  <c r="O195" i="18"/>
  <c r="M195" i="18"/>
  <c r="M194" i="18" s="1"/>
  <c r="M188" i="18" s="1"/>
  <c r="L195" i="18"/>
  <c r="K195" i="18"/>
  <c r="K194" i="18" s="1"/>
  <c r="K188" i="18" s="1"/>
  <c r="J195" i="18"/>
  <c r="I195" i="18"/>
  <c r="I194" i="18" s="1"/>
  <c r="I188" i="18" s="1"/>
  <c r="G195" i="18"/>
  <c r="E195" i="18"/>
  <c r="D195" i="18"/>
  <c r="C195" i="18"/>
  <c r="R194" i="18"/>
  <c r="Q194" i="18"/>
  <c r="P194" i="18"/>
  <c r="O194" i="18"/>
  <c r="L194" i="18"/>
  <c r="L188" i="18" s="1"/>
  <c r="J194" i="18"/>
  <c r="J189" i="18" s="1"/>
  <c r="J188" i="18" s="1"/>
  <c r="H194" i="18"/>
  <c r="H188" i="18" s="1"/>
  <c r="G194" i="18"/>
  <c r="E194" i="18"/>
  <c r="D194" i="18"/>
  <c r="C194" i="18"/>
  <c r="K193" i="18"/>
  <c r="C193" i="18"/>
  <c r="K192" i="18"/>
  <c r="C192" i="18"/>
  <c r="K191" i="18"/>
  <c r="C191" i="18"/>
  <c r="R190" i="18"/>
  <c r="Q190" i="18"/>
  <c r="P190" i="18"/>
  <c r="O190" i="18"/>
  <c r="N190" i="18"/>
  <c r="M190" i="18"/>
  <c r="L190" i="18"/>
  <c r="K190" i="18"/>
  <c r="J190" i="18"/>
  <c r="I190" i="18"/>
  <c r="H190" i="18"/>
  <c r="G190" i="18"/>
  <c r="F190" i="18"/>
  <c r="E190" i="18"/>
  <c r="D190" i="18"/>
  <c r="C190" i="18"/>
  <c r="R189" i="18"/>
  <c r="Q189" i="18"/>
  <c r="P189" i="18"/>
  <c r="O189" i="18"/>
  <c r="N189" i="18"/>
  <c r="M189" i="18"/>
  <c r="L189" i="18"/>
  <c r="K189" i="18"/>
  <c r="I189" i="18"/>
  <c r="H189" i="18"/>
  <c r="G189" i="18"/>
  <c r="F189" i="18"/>
  <c r="E189" i="18"/>
  <c r="D189" i="18"/>
  <c r="C189" i="18"/>
  <c r="R188" i="18"/>
  <c r="Q188" i="18"/>
  <c r="P188" i="18"/>
  <c r="O188" i="18"/>
  <c r="N188" i="18"/>
  <c r="G188" i="18"/>
  <c r="F188" i="18"/>
  <c r="E188" i="18"/>
  <c r="D188" i="18"/>
  <c r="C188" i="18"/>
  <c r="R185" i="18"/>
  <c r="K185" i="18"/>
  <c r="J185" i="18"/>
  <c r="C185" i="18"/>
  <c r="K184" i="18"/>
  <c r="C184" i="18"/>
  <c r="R182" i="18"/>
  <c r="Q182" i="18"/>
  <c r="O182" i="18"/>
  <c r="N182" i="18"/>
  <c r="M182" i="18"/>
  <c r="L182" i="18"/>
  <c r="K182" i="18"/>
  <c r="J182" i="18"/>
  <c r="I182" i="18"/>
  <c r="G182" i="18"/>
  <c r="F182" i="18"/>
  <c r="E182" i="18"/>
  <c r="D182" i="18"/>
  <c r="C182" i="18"/>
  <c r="K181" i="18"/>
  <c r="C181" i="18"/>
  <c r="K180" i="18"/>
  <c r="C180" i="18"/>
  <c r="K179" i="18"/>
  <c r="C179" i="18"/>
  <c r="R178" i="18"/>
  <c r="Q178" i="18"/>
  <c r="P178" i="18"/>
  <c r="O178" i="18"/>
  <c r="O177" i="18" s="1"/>
  <c r="O7" i="18" s="1"/>
  <c r="O6" i="18" s="1"/>
  <c r="N178" i="18"/>
  <c r="M178" i="18"/>
  <c r="M177" i="18" s="1"/>
  <c r="M7" i="18" s="1"/>
  <c r="M6" i="18" s="1"/>
  <c r="L178" i="18"/>
  <c r="K178" i="18"/>
  <c r="K177" i="18" s="1"/>
  <c r="J178" i="18"/>
  <c r="I178" i="18"/>
  <c r="I177" i="18" s="1"/>
  <c r="I7" i="18" s="1"/>
  <c r="I6" i="18" s="1"/>
  <c r="H178" i="18"/>
  <c r="G178" i="18"/>
  <c r="F178" i="18"/>
  <c r="E178" i="18"/>
  <c r="D178" i="18"/>
  <c r="C178" i="18"/>
  <c r="R177" i="18"/>
  <c r="Q177" i="18"/>
  <c r="N177" i="18"/>
  <c r="L177" i="18"/>
  <c r="J177" i="18"/>
  <c r="G177" i="18"/>
  <c r="F177" i="18"/>
  <c r="E177" i="18"/>
  <c r="D177" i="18"/>
  <c r="C177" i="18"/>
  <c r="K173" i="18"/>
  <c r="C173" i="18"/>
  <c r="R172" i="18"/>
  <c r="Q172" i="18"/>
  <c r="P172" i="18"/>
  <c r="O172" i="18"/>
  <c r="N172" i="18"/>
  <c r="M172" i="18"/>
  <c r="L172" i="18"/>
  <c r="K172" i="18"/>
  <c r="J172" i="18"/>
  <c r="I172" i="18"/>
  <c r="H172" i="18"/>
  <c r="G172" i="18"/>
  <c r="F172" i="18"/>
  <c r="E172" i="18"/>
  <c r="D172" i="18"/>
  <c r="C172" i="18"/>
  <c r="K170" i="18"/>
  <c r="C170" i="18"/>
  <c r="R169" i="18"/>
  <c r="Q169" i="18"/>
  <c r="P169" i="18"/>
  <c r="O169" i="18"/>
  <c r="N169" i="18"/>
  <c r="M169" i="18"/>
  <c r="L169" i="18"/>
  <c r="K169" i="18"/>
  <c r="J169" i="18"/>
  <c r="I169" i="18"/>
  <c r="H169" i="18"/>
  <c r="G169" i="18"/>
  <c r="F169" i="18"/>
  <c r="E169" i="18"/>
  <c r="D169" i="18"/>
  <c r="C169" i="18"/>
  <c r="R168" i="18"/>
  <c r="Q168" i="18"/>
  <c r="P168" i="18"/>
  <c r="O168" i="18"/>
  <c r="N168" i="18"/>
  <c r="M168" i="18"/>
  <c r="L168" i="18"/>
  <c r="K168" i="18"/>
  <c r="J168" i="18"/>
  <c r="I168" i="18"/>
  <c r="H168" i="18"/>
  <c r="G168" i="18"/>
  <c r="F168" i="18"/>
  <c r="E168" i="18"/>
  <c r="D168" i="18"/>
  <c r="C168" i="18"/>
  <c r="K167" i="18"/>
  <c r="C167" i="18"/>
  <c r="K166" i="18"/>
  <c r="C166" i="18"/>
  <c r="K165" i="18"/>
  <c r="C165" i="18"/>
  <c r="K164" i="18"/>
  <c r="C164" i="18"/>
  <c r="K163" i="18"/>
  <c r="C163" i="18"/>
  <c r="K162" i="18"/>
  <c r="C162" i="18"/>
  <c r="R161" i="18"/>
  <c r="Q161" i="18"/>
  <c r="P161" i="18"/>
  <c r="O161" i="18"/>
  <c r="N161" i="18"/>
  <c r="M161" i="18"/>
  <c r="L161" i="18"/>
  <c r="K161" i="18"/>
  <c r="J161" i="18"/>
  <c r="I161" i="18"/>
  <c r="H161" i="18"/>
  <c r="G161" i="18"/>
  <c r="F161" i="18"/>
  <c r="E161" i="18"/>
  <c r="D161" i="18"/>
  <c r="C161" i="18"/>
  <c r="K159" i="18"/>
  <c r="C159" i="18"/>
  <c r="R156" i="18"/>
  <c r="Q156" i="18"/>
  <c r="P156" i="18"/>
  <c r="O156" i="18"/>
  <c r="N156" i="18"/>
  <c r="M156" i="18"/>
  <c r="L156" i="18"/>
  <c r="K156" i="18"/>
  <c r="J156" i="18"/>
  <c r="I156" i="18"/>
  <c r="H156" i="18"/>
  <c r="G156" i="18"/>
  <c r="F156" i="18"/>
  <c r="E156" i="18"/>
  <c r="D156" i="18"/>
  <c r="C156" i="18"/>
  <c r="K155" i="18"/>
  <c r="C155" i="18"/>
  <c r="K154" i="18"/>
  <c r="C154" i="18"/>
  <c r="K153" i="18"/>
  <c r="C153" i="18"/>
  <c r="K152" i="18"/>
  <c r="C152" i="18"/>
  <c r="K151" i="18"/>
  <c r="C151" i="18"/>
  <c r="K150" i="18"/>
  <c r="C150" i="18"/>
  <c r="K149" i="18"/>
  <c r="C149" i="18"/>
  <c r="K148" i="18"/>
  <c r="C148" i="18"/>
  <c r="K147" i="18"/>
  <c r="C147" i="18"/>
  <c r="K146" i="18"/>
  <c r="C146" i="18"/>
  <c r="K145" i="18"/>
  <c r="C145" i="18"/>
  <c r="K144" i="18"/>
  <c r="C144" i="18"/>
  <c r="K143" i="18"/>
  <c r="C143" i="18"/>
  <c r="K142" i="18"/>
  <c r="C142" i="18"/>
  <c r="K141" i="18"/>
  <c r="C141" i="18"/>
  <c r="K140" i="18"/>
  <c r="C140" i="18"/>
  <c r="K139" i="18"/>
  <c r="C139" i="18"/>
  <c r="K138" i="18"/>
  <c r="C138" i="18"/>
  <c r="K137" i="18"/>
  <c r="C137" i="18"/>
  <c r="K136" i="18"/>
  <c r="C136" i="18"/>
  <c r="K135" i="18"/>
  <c r="C135" i="18"/>
  <c r="K134" i="18"/>
  <c r="C134" i="18"/>
  <c r="K133" i="18"/>
  <c r="C133" i="18"/>
  <c r="K132" i="18"/>
  <c r="C132" i="18"/>
  <c r="K131" i="18"/>
  <c r="C131" i="18"/>
  <c r="K130" i="18"/>
  <c r="C130" i="18"/>
  <c r="K129" i="18"/>
  <c r="C129" i="18"/>
  <c r="K128" i="18"/>
  <c r="C128" i="18"/>
  <c r="K127" i="18"/>
  <c r="C127" i="18"/>
  <c r="K126" i="18"/>
  <c r="C126" i="18"/>
  <c r="K125" i="18"/>
  <c r="C125" i="18"/>
  <c r="K124" i="18"/>
  <c r="C124" i="18"/>
  <c r="R123" i="18"/>
  <c r="Q123" i="18"/>
  <c r="P123" i="18"/>
  <c r="O123" i="18"/>
  <c r="N123" i="18"/>
  <c r="M123" i="18"/>
  <c r="L123" i="18"/>
  <c r="K123" i="18"/>
  <c r="J123" i="18"/>
  <c r="I123" i="18"/>
  <c r="H123" i="18"/>
  <c r="G123" i="18"/>
  <c r="F123" i="18"/>
  <c r="E123" i="18"/>
  <c r="D123" i="18"/>
  <c r="C123" i="18"/>
  <c r="K122" i="18"/>
  <c r="C122" i="18"/>
  <c r="K121" i="18"/>
  <c r="C121" i="18"/>
  <c r="R120" i="18"/>
  <c r="Q120" i="18"/>
  <c r="P120" i="18"/>
  <c r="O120" i="18"/>
  <c r="N120" i="18"/>
  <c r="M120" i="18"/>
  <c r="L120" i="18"/>
  <c r="K120" i="18"/>
  <c r="J120" i="18"/>
  <c r="I120" i="18"/>
  <c r="H120" i="18"/>
  <c r="G120" i="18"/>
  <c r="F120" i="18"/>
  <c r="E120" i="18"/>
  <c r="D120" i="18"/>
  <c r="C120" i="18"/>
  <c r="K118" i="18"/>
  <c r="C118" i="18"/>
  <c r="K117" i="18"/>
  <c r="C117" i="18"/>
  <c r="K116" i="18"/>
  <c r="C116" i="18"/>
  <c r="R115" i="18"/>
  <c r="Q115" i="18"/>
  <c r="P115" i="18"/>
  <c r="O115" i="18"/>
  <c r="N115" i="18"/>
  <c r="M115" i="18"/>
  <c r="L115" i="18"/>
  <c r="K115" i="18"/>
  <c r="J115" i="18"/>
  <c r="I115" i="18"/>
  <c r="H115" i="18"/>
  <c r="G115" i="18"/>
  <c r="F115" i="18"/>
  <c r="E115" i="18"/>
  <c r="D115" i="18"/>
  <c r="C115" i="18"/>
  <c r="K114" i="18"/>
  <c r="C114" i="18"/>
  <c r="K113" i="18"/>
  <c r="C113" i="18"/>
  <c r="K112" i="18"/>
  <c r="C112" i="18"/>
  <c r="K111" i="18"/>
  <c r="C111" i="18"/>
  <c r="R110" i="18"/>
  <c r="Q110" i="18"/>
  <c r="P110" i="18"/>
  <c r="O110" i="18"/>
  <c r="N110" i="18"/>
  <c r="M110" i="18"/>
  <c r="L110" i="18"/>
  <c r="K110" i="18"/>
  <c r="J110" i="18"/>
  <c r="I110" i="18"/>
  <c r="H110" i="18"/>
  <c r="G110" i="18"/>
  <c r="F110" i="18"/>
  <c r="E110" i="18"/>
  <c r="D110" i="18"/>
  <c r="C110" i="18"/>
  <c r="K109" i="18"/>
  <c r="C109" i="18"/>
  <c r="K108" i="18"/>
  <c r="C108" i="18"/>
  <c r="K107" i="18"/>
  <c r="C107" i="18"/>
  <c r="R106" i="18"/>
  <c r="Q106" i="18"/>
  <c r="P106" i="18"/>
  <c r="O106" i="18"/>
  <c r="N106" i="18"/>
  <c r="M106" i="18"/>
  <c r="L106" i="18"/>
  <c r="K106" i="18"/>
  <c r="J106" i="18"/>
  <c r="I106" i="18"/>
  <c r="H106" i="18"/>
  <c r="G106" i="18"/>
  <c r="F106" i="18"/>
  <c r="E106" i="18"/>
  <c r="D106" i="18"/>
  <c r="C106" i="18"/>
  <c r="K105" i="18"/>
  <c r="C105" i="18"/>
  <c r="K104" i="18"/>
  <c r="C104" i="18"/>
  <c r="R103" i="18"/>
  <c r="Q103" i="18"/>
  <c r="P103" i="18"/>
  <c r="O103" i="18"/>
  <c r="N103" i="18"/>
  <c r="M103" i="18"/>
  <c r="L103" i="18"/>
  <c r="K103" i="18"/>
  <c r="J103" i="18"/>
  <c r="I103" i="18"/>
  <c r="H103" i="18"/>
  <c r="G103" i="18"/>
  <c r="F103" i="18"/>
  <c r="F102" i="18" s="1"/>
  <c r="E103" i="18"/>
  <c r="D103" i="18"/>
  <c r="C103" i="18"/>
  <c r="R102" i="18"/>
  <c r="Q102" i="18"/>
  <c r="P102" i="18"/>
  <c r="O102" i="18"/>
  <c r="N102" i="18"/>
  <c r="M102" i="18"/>
  <c r="L102" i="18"/>
  <c r="K102" i="18"/>
  <c r="J102" i="18"/>
  <c r="I102" i="18"/>
  <c r="H102" i="18"/>
  <c r="G102" i="18"/>
  <c r="E102" i="18"/>
  <c r="D102" i="18"/>
  <c r="C102" i="18"/>
  <c r="K101" i="18"/>
  <c r="C101" i="18"/>
  <c r="K100" i="18"/>
  <c r="K99" i="18" s="1"/>
  <c r="C100" i="18"/>
  <c r="R99" i="18"/>
  <c r="Q99" i="18"/>
  <c r="P99" i="18"/>
  <c r="O99" i="18"/>
  <c r="N99" i="18"/>
  <c r="M99" i="18"/>
  <c r="L99" i="18"/>
  <c r="J99" i="18"/>
  <c r="I99" i="18"/>
  <c r="H99" i="18"/>
  <c r="G99" i="18"/>
  <c r="F99" i="18"/>
  <c r="E99" i="18"/>
  <c r="D99" i="18"/>
  <c r="C99" i="18"/>
  <c r="K98" i="18"/>
  <c r="C98" i="18"/>
  <c r="K97" i="18"/>
  <c r="C97" i="18"/>
  <c r="K96" i="18"/>
  <c r="C96" i="18"/>
  <c r="K95" i="18"/>
  <c r="C95" i="18"/>
  <c r="K94" i="18"/>
  <c r="K93" i="18" s="1"/>
  <c r="C94" i="18"/>
  <c r="R93" i="18"/>
  <c r="Q93" i="18"/>
  <c r="P93" i="18"/>
  <c r="O93" i="18"/>
  <c r="N93" i="18"/>
  <c r="M93" i="18"/>
  <c r="L93" i="18"/>
  <c r="J93" i="18"/>
  <c r="I93" i="18"/>
  <c r="H93" i="18"/>
  <c r="G93" i="18"/>
  <c r="F93" i="18"/>
  <c r="E93" i="18"/>
  <c r="D93" i="18"/>
  <c r="C93" i="18"/>
  <c r="K91" i="18"/>
  <c r="C91" i="18"/>
  <c r="K90" i="18"/>
  <c r="C90" i="18"/>
  <c r="K89" i="18"/>
  <c r="C89" i="18"/>
  <c r="K88" i="18"/>
  <c r="C88" i="18"/>
  <c r="K87" i="18"/>
  <c r="C87" i="18"/>
  <c r="K86" i="18"/>
  <c r="C86" i="18"/>
  <c r="K85" i="18"/>
  <c r="C85" i="18"/>
  <c r="K84" i="18"/>
  <c r="C84" i="18"/>
  <c r="K83" i="18"/>
  <c r="C83" i="18"/>
  <c r="K82" i="18"/>
  <c r="C82" i="18"/>
  <c r="K81" i="18"/>
  <c r="C81" i="18"/>
  <c r="K80" i="18"/>
  <c r="C80" i="18"/>
  <c r="K79" i="18"/>
  <c r="C79" i="18"/>
  <c r="K78" i="18"/>
  <c r="C78" i="18"/>
  <c r="K77" i="18"/>
  <c r="C77" i="18"/>
  <c r="K76" i="18"/>
  <c r="C76" i="18"/>
  <c r="K75" i="18"/>
  <c r="C75" i="18"/>
  <c r="K74" i="18"/>
  <c r="C74" i="18"/>
  <c r="K73" i="18"/>
  <c r="C73" i="18"/>
  <c r="K72" i="18"/>
  <c r="C72" i="18"/>
  <c r="K71" i="18"/>
  <c r="C71" i="18"/>
  <c r="K70" i="18"/>
  <c r="C70" i="18"/>
  <c r="K69" i="18"/>
  <c r="C69" i="18"/>
  <c r="K68" i="18"/>
  <c r="C68" i="18"/>
  <c r="K67" i="18"/>
  <c r="C67" i="18"/>
  <c r="K66" i="18"/>
  <c r="C66" i="18"/>
  <c r="K65" i="18"/>
  <c r="C65" i="18"/>
  <c r="K64" i="18"/>
  <c r="C64" i="18"/>
  <c r="K63" i="18"/>
  <c r="C63" i="18"/>
  <c r="K62" i="18"/>
  <c r="C62" i="18"/>
  <c r="K61" i="18"/>
  <c r="C61" i="18"/>
  <c r="K60" i="18"/>
  <c r="C60" i="18"/>
  <c r="K59" i="18"/>
  <c r="C59" i="18"/>
  <c r="K58" i="18"/>
  <c r="C58" i="18"/>
  <c r="K57" i="18"/>
  <c r="C57" i="18"/>
  <c r="K56" i="18"/>
  <c r="C56" i="18"/>
  <c r="K55" i="18"/>
  <c r="C55" i="18"/>
  <c r="K54" i="18"/>
  <c r="C54" i="18"/>
  <c r="K53" i="18"/>
  <c r="C53" i="18"/>
  <c r="K52" i="18"/>
  <c r="C52" i="18"/>
  <c r="K51" i="18"/>
  <c r="C51" i="18"/>
  <c r="K50" i="18"/>
  <c r="C50" i="18"/>
  <c r="K49" i="18"/>
  <c r="C49" i="18"/>
  <c r="K48" i="18"/>
  <c r="C48" i="18"/>
  <c r="K47" i="18"/>
  <c r="C47" i="18"/>
  <c r="K46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C40" i="18"/>
  <c r="K39" i="18"/>
  <c r="C39" i="18"/>
  <c r="K38" i="18"/>
  <c r="C38" i="18"/>
  <c r="K37" i="18"/>
  <c r="C37" i="18"/>
  <c r="K36" i="18"/>
  <c r="C36" i="18"/>
  <c r="K35" i="18"/>
  <c r="C35" i="18"/>
  <c r="K34" i="18"/>
  <c r="K33" i="18" s="1"/>
  <c r="C34" i="18"/>
  <c r="R33" i="18"/>
  <c r="Q33" i="18"/>
  <c r="P33" i="18"/>
  <c r="O33" i="18"/>
  <c r="N33" i="18"/>
  <c r="M33" i="18"/>
  <c r="L33" i="18"/>
  <c r="J33" i="18"/>
  <c r="I33" i="18"/>
  <c r="H33" i="18"/>
  <c r="G33" i="18"/>
  <c r="F33" i="18"/>
  <c r="E33" i="18"/>
  <c r="D33" i="18"/>
  <c r="C33" i="18"/>
  <c r="K32" i="18"/>
  <c r="C32" i="18"/>
  <c r="K31" i="18"/>
  <c r="C31" i="18"/>
  <c r="K30" i="18"/>
  <c r="C30" i="18"/>
  <c r="K29" i="18"/>
  <c r="C29" i="18"/>
  <c r="K28" i="18"/>
  <c r="C28" i="18"/>
  <c r="K27" i="18"/>
  <c r="K26" i="18" s="1"/>
  <c r="C27" i="18"/>
  <c r="R26" i="18"/>
  <c r="Q26" i="18"/>
  <c r="P26" i="18"/>
  <c r="O26" i="18"/>
  <c r="N26" i="18"/>
  <c r="M26" i="18"/>
  <c r="L26" i="18"/>
  <c r="J26" i="18"/>
  <c r="I26" i="18"/>
  <c r="H26" i="18"/>
  <c r="G26" i="18"/>
  <c r="F26" i="18"/>
  <c r="E26" i="18"/>
  <c r="D26" i="18"/>
  <c r="C26" i="18"/>
  <c r="K23" i="18"/>
  <c r="K22" i="18" s="1"/>
  <c r="C23" i="18"/>
  <c r="R22" i="18"/>
  <c r="Q22" i="18"/>
  <c r="P22" i="18"/>
  <c r="O22" i="18"/>
  <c r="N22" i="18"/>
  <c r="M22" i="18"/>
  <c r="L22" i="18"/>
  <c r="J22" i="18"/>
  <c r="I22" i="18"/>
  <c r="H22" i="18"/>
  <c r="G22" i="18"/>
  <c r="F22" i="18"/>
  <c r="E22" i="18"/>
  <c r="D22" i="18"/>
  <c r="C22" i="18"/>
  <c r="K21" i="18"/>
  <c r="C21" i="18"/>
  <c r="K20" i="18"/>
  <c r="C20" i="18"/>
  <c r="K19" i="18"/>
  <c r="C19" i="18"/>
  <c r="K18" i="18"/>
  <c r="C18" i="18"/>
  <c r="K17" i="18"/>
  <c r="C17" i="18"/>
  <c r="K16" i="18"/>
  <c r="C16" i="18"/>
  <c r="K15" i="18"/>
  <c r="C15" i="18"/>
  <c r="K14" i="18"/>
  <c r="C14" i="18"/>
  <c r="K13" i="18"/>
  <c r="C13" i="18"/>
  <c r="K12" i="18"/>
  <c r="C12" i="18"/>
  <c r="K11" i="18"/>
  <c r="C11" i="18"/>
  <c r="K10" i="18"/>
  <c r="K9" i="18" s="1"/>
  <c r="K8" i="18" s="1"/>
  <c r="K7" i="18" s="1"/>
  <c r="K6" i="18" s="1"/>
  <c r="C10" i="18"/>
  <c r="R9" i="18"/>
  <c r="Q9" i="18"/>
  <c r="P9" i="18"/>
  <c r="O9" i="18"/>
  <c r="N9" i="18"/>
  <c r="M9" i="18"/>
  <c r="L9" i="18"/>
  <c r="J9" i="18"/>
  <c r="I9" i="18"/>
  <c r="H9" i="18"/>
  <c r="G9" i="18"/>
  <c r="F9" i="18"/>
  <c r="E9" i="18"/>
  <c r="D9" i="18"/>
  <c r="C9" i="18"/>
  <c r="R8" i="18"/>
  <c r="Q8" i="18"/>
  <c r="P8" i="18"/>
  <c r="O8" i="18"/>
  <c r="N8" i="18"/>
  <c r="M8" i="18"/>
  <c r="L8" i="18"/>
  <c r="L7" i="18" s="1"/>
  <c r="J8" i="18"/>
  <c r="J7" i="18" s="1"/>
  <c r="J6" i="18" s="1"/>
  <c r="I8" i="18"/>
  <c r="H8" i="18"/>
  <c r="H7" i="18" s="1"/>
  <c r="H6" i="18" s="1"/>
  <c r="G8" i="18"/>
  <c r="F8" i="18"/>
  <c r="F7" i="18" s="1"/>
  <c r="F6" i="18" s="1"/>
  <c r="E8" i="18"/>
  <c r="D8" i="18"/>
  <c r="D7" i="18" s="1"/>
  <c r="D6" i="18" s="1"/>
  <c r="C8" i="18"/>
  <c r="R7" i="18"/>
  <c r="R6" i="18" s="1"/>
  <c r="Q7" i="18"/>
  <c r="P7" i="18"/>
  <c r="P6" i="18" s="1"/>
  <c r="G7" i="18"/>
  <c r="G6" i="18" s="1"/>
  <c r="E7" i="18"/>
  <c r="E6" i="18" s="1"/>
  <c r="C7" i="18"/>
  <c r="C6" i="18" s="1"/>
  <c r="Q6" i="18"/>
  <c r="L906" i="2" l="1"/>
  <c r="H906" i="2"/>
  <c r="L6" i="18"/>
  <c r="C97" i="3"/>
  <c r="F29" i="3" l="1"/>
  <c r="D94" i="3" l="1"/>
  <c r="F12" i="3" l="1"/>
  <c r="F13" i="3"/>
  <c r="F15" i="3"/>
  <c r="F17" i="3"/>
  <c r="F20" i="3"/>
  <c r="F22" i="3"/>
  <c r="F23" i="3"/>
  <c r="F24" i="3"/>
  <c r="F27" i="3"/>
  <c r="F30" i="3"/>
  <c r="F31" i="3"/>
  <c r="F32" i="3"/>
  <c r="F33" i="3"/>
  <c r="F35" i="3"/>
  <c r="F37" i="3"/>
  <c r="F38" i="3"/>
  <c r="F39" i="3"/>
  <c r="F40" i="3"/>
  <c r="F44" i="3"/>
  <c r="F45" i="3"/>
  <c r="F46" i="3"/>
  <c r="F50" i="3"/>
  <c r="F51" i="3"/>
  <c r="F52" i="3"/>
  <c r="F54" i="3"/>
  <c r="F55" i="3"/>
  <c r="F56" i="3"/>
  <c r="F58" i="3"/>
  <c r="F59" i="3"/>
  <c r="F60" i="3"/>
  <c r="F65" i="3"/>
  <c r="F67" i="3"/>
  <c r="F69" i="3"/>
  <c r="F71" i="3"/>
  <c r="F72" i="3"/>
  <c r="F73" i="3"/>
  <c r="F74" i="3"/>
  <c r="F77" i="3"/>
  <c r="F78" i="3"/>
  <c r="F79" i="3"/>
  <c r="F82" i="3"/>
  <c r="F86" i="3"/>
  <c r="F87" i="3"/>
  <c r="F88" i="3"/>
  <c r="F89" i="3"/>
  <c r="F91" i="3"/>
  <c r="F61" i="3" l="1"/>
  <c r="C81" i="3" l="1"/>
  <c r="C84" i="3"/>
  <c r="C19" i="3"/>
  <c r="C16" i="3"/>
  <c r="C14" i="3"/>
  <c r="C10" i="3"/>
  <c r="C92" i="3" l="1"/>
  <c r="C94" i="3"/>
  <c r="E97" i="3"/>
  <c r="E84" i="3" l="1"/>
  <c r="F84" i="3" s="1"/>
  <c r="E81" i="3"/>
  <c r="F81" i="3" s="1"/>
  <c r="F76" i="3"/>
  <c r="F68" i="3"/>
  <c r="F66" i="3"/>
  <c r="F49" i="3"/>
  <c r="E19" i="3"/>
  <c r="E14" i="3"/>
  <c r="E10" i="3"/>
  <c r="E92" i="3" s="1"/>
  <c r="F75" i="3" l="1"/>
  <c r="F36" i="3"/>
  <c r="E94" i="3"/>
  <c r="E96" i="3" s="1"/>
  <c r="F43" i="3"/>
  <c r="F42" i="3"/>
  <c r="C96" i="3" l="1"/>
  <c r="D97" i="3" l="1"/>
  <c r="D19" i="3"/>
  <c r="D16" i="3"/>
  <c r="F16" i="3" s="1"/>
  <c r="D14" i="3"/>
  <c r="F14" i="3" s="1"/>
  <c r="D10" i="3"/>
  <c r="F10" i="3" s="1"/>
  <c r="D92" i="3" l="1"/>
  <c r="F19" i="3"/>
  <c r="F92" i="3"/>
  <c r="F94" i="3"/>
  <c r="D96" i="3" l="1"/>
  <c r="F96" i="3" s="1"/>
</calcChain>
</file>

<file path=xl/sharedStrings.xml><?xml version="1.0" encoding="utf-8"?>
<sst xmlns="http://schemas.openxmlformats.org/spreadsheetml/2006/main" count="2457" uniqueCount="525">
  <si>
    <t>§§</t>
  </si>
  <si>
    <t>код на дейността</t>
  </si>
  <si>
    <t>Издръжка</t>
  </si>
  <si>
    <t>Текущи трансфери, обезщетения и помощи за домакинствата</t>
  </si>
  <si>
    <t xml:space="preserve">Субсидии за нефинансови предприятия </t>
  </si>
  <si>
    <t>Субсидии на организации с нестопанска цел</t>
  </si>
  <si>
    <t>Разходи за членски внос и участие в нетърговски организации и дейности</t>
  </si>
  <si>
    <t>Резерв за непредвидени и неотложни разходи</t>
  </si>
  <si>
    <t>51-52-53</t>
  </si>
  <si>
    <t>Заплати и осигурителни вноски</t>
  </si>
  <si>
    <t>01-02-05</t>
  </si>
  <si>
    <t>"Общинска администрация"</t>
  </si>
  <si>
    <t>Капиталови разходи</t>
  </si>
  <si>
    <t>ВС.</t>
  </si>
  <si>
    <t>РАЗХОДИ В ДЕЙНОСТТА ПО ЕЛЕМЕНТИ</t>
  </si>
  <si>
    <t>§</t>
  </si>
  <si>
    <t>Трудови разходи за персонал</t>
  </si>
  <si>
    <t>"Държ.и общ.служби и дейности по изборите"</t>
  </si>
  <si>
    <t>Всичко за функция "Общи държавни служби"</t>
  </si>
  <si>
    <t>"Общински съвети"</t>
  </si>
  <si>
    <t>"Други дейности по вътрешната сигурност"</t>
  </si>
  <si>
    <t>"Отбранително мобилизационна подготовка"</t>
  </si>
  <si>
    <t>"Превантивна д-ст за намаляване на вр.посл.от бедствия "</t>
  </si>
  <si>
    <t>"Ликвидиране но песл.от стихийни бедствия и произв.аварии"</t>
  </si>
  <si>
    <t>"Доброволни формирования за защита при бедствия"</t>
  </si>
  <si>
    <t>"Целодневни детски градини"</t>
  </si>
  <si>
    <t>"Подготвителна група в училище"</t>
  </si>
  <si>
    <t>"Общообразователни училища"</t>
  </si>
  <si>
    <t>40-00</t>
  </si>
  <si>
    <t>"Проф.паралелки към СОУ"</t>
  </si>
  <si>
    <t>"Други дейности по образованието"</t>
  </si>
  <si>
    <t>Всичко за функция "Образование"</t>
  </si>
  <si>
    <t>"Здравен кабинет в ДГ и училища"</t>
  </si>
  <si>
    <t>"Др.дейности по здравеопазването"</t>
  </si>
  <si>
    <t>Всичко за функция "Здравеопазване"</t>
  </si>
  <si>
    <t xml:space="preserve">"Домашен социален патронаж" </t>
  </si>
  <si>
    <t>"Клубове на пенсионера и инвалида"</t>
  </si>
  <si>
    <t>"Др.служби и дейности по соц.осигуряване"</t>
  </si>
  <si>
    <t>"Дневни центрове за стари хора"</t>
  </si>
  <si>
    <t>"Водоснабдяване и канализация"</t>
  </si>
  <si>
    <t>"Осветление на улици и площади"</t>
  </si>
  <si>
    <t>"Изграждане и ремонт на улична мрежа"</t>
  </si>
  <si>
    <t>"Др.дейности по жил.строит.БКС и регион.развитие"</t>
  </si>
  <si>
    <t>"Озеленяване"</t>
  </si>
  <si>
    <t>"Чистота"</t>
  </si>
  <si>
    <t>"Други дейности по опазване на околната среда"</t>
  </si>
  <si>
    <t>комунално стопанство и опазване на околната среда"</t>
  </si>
  <si>
    <t xml:space="preserve">Всичко за функция "Жилищно строителство, благоустройство, </t>
  </si>
  <si>
    <t>"Дейности по почивното дело  и соц.отдих"</t>
  </si>
  <si>
    <t>"Спорт за всички"</t>
  </si>
  <si>
    <t>"Спортни бази за спорт за всички"</t>
  </si>
  <si>
    <t>"Читалища"</t>
  </si>
  <si>
    <t>"Музей и худ.галерии с нац. и регионален характер"</t>
  </si>
  <si>
    <t>"Музей и худ.галерии с местен  характер"</t>
  </si>
  <si>
    <t>"Радиотранслационни възли"</t>
  </si>
  <si>
    <t>"Обредни домове и зали"</t>
  </si>
  <si>
    <t>"Градски библиотеки"</t>
  </si>
  <si>
    <t>"Други дейности по културата"</t>
  </si>
  <si>
    <t>Резерв</t>
  </si>
  <si>
    <t>"Др.дейности по селското стоп.,лов и риболов"</t>
  </si>
  <si>
    <t>"Служби и дейн.поддърж.,ремонт и изграждане на пътища"</t>
  </si>
  <si>
    <t>"Др.дейности по трансп.,пътища,пощи,далекосъобщ."</t>
  </si>
  <si>
    <t>"Общински пазари и тържища"</t>
  </si>
  <si>
    <t>"Приюти за безстопанствени животни"</t>
  </si>
  <si>
    <t>"Други дейности по икономиката"</t>
  </si>
  <si>
    <t xml:space="preserve"> РАЗХОДИ - РЕКАПИТУЛАЦИЯ </t>
  </si>
  <si>
    <t>РЕКАПИТУЛАЦИЯ НА ДЕЙНОСТИТЕ ПО ЕЛЕМЕНТИ</t>
  </si>
  <si>
    <t>ОБЩО РАЗХОДИ РЕКАПИТУЛАЦИЯ</t>
  </si>
  <si>
    <t xml:space="preserve">ОБЩО РАЗХОДИ </t>
  </si>
  <si>
    <t xml:space="preserve"> ОБЩО РАЗХОДИ </t>
  </si>
  <si>
    <t>Дофинансирана дейност</t>
  </si>
  <si>
    <t>Държавна дейност</t>
  </si>
  <si>
    <t>Местна дейност</t>
  </si>
  <si>
    <t>Кмет на Община Котел</t>
  </si>
  <si>
    <t>Наименование на параграф</t>
  </si>
  <si>
    <t>І. С ДЪРЖАВЕН ХАРАКТЕР</t>
  </si>
  <si>
    <t>НЕДАНЪЧНИ ПРИХОДИ</t>
  </si>
  <si>
    <t>ПРИХОДИ И ДОХ.ОТ СОБСТВЕНОСТ</t>
  </si>
  <si>
    <t>24-00</t>
  </si>
  <si>
    <t>нетни прих.от прод. на услуги, стоки,пр-ция</t>
  </si>
  <si>
    <t>24-04</t>
  </si>
  <si>
    <t>приходи от наеми на имуществоУВЗ</t>
  </si>
  <si>
    <t>24-05</t>
  </si>
  <si>
    <t>приходи от наеми на земяУВЗ</t>
  </si>
  <si>
    <t>24-06</t>
  </si>
  <si>
    <t>ДРУГИ НЕДАНЪЧНИ ПРИХОДИ</t>
  </si>
  <si>
    <t>36-00</t>
  </si>
  <si>
    <t>получени застрах.обезщетения ДМА</t>
  </si>
  <si>
    <t>36-11</t>
  </si>
  <si>
    <t>Внесени ДДС и др. данъци в/у продажбите</t>
  </si>
  <si>
    <t>37-00</t>
  </si>
  <si>
    <t>37-02</t>
  </si>
  <si>
    <t>Помощи и дарения от страната</t>
  </si>
  <si>
    <t>45-00</t>
  </si>
  <si>
    <t>Субсидии</t>
  </si>
  <si>
    <t>31-00</t>
  </si>
  <si>
    <t>обща допълваща субсидия</t>
  </si>
  <si>
    <t>31-11</t>
  </si>
  <si>
    <t>целеви субсидии за кап.разходи</t>
  </si>
  <si>
    <t>31-13</t>
  </si>
  <si>
    <t>др.получени целеви трансфери</t>
  </si>
  <si>
    <t>31-18</t>
  </si>
  <si>
    <t>31-28</t>
  </si>
  <si>
    <t>31-20</t>
  </si>
  <si>
    <t>61-00</t>
  </si>
  <si>
    <t>88-00</t>
  </si>
  <si>
    <t xml:space="preserve">Друго финансиране </t>
  </si>
  <si>
    <t>93-00</t>
  </si>
  <si>
    <t>Депозите и средства по сметки</t>
  </si>
  <si>
    <t>95-00</t>
  </si>
  <si>
    <t>ІІ. С ОБЩИНСКИ ХАРАКТЕР</t>
  </si>
  <si>
    <t>Патентен данък</t>
  </si>
  <si>
    <t>103</t>
  </si>
  <si>
    <t>Имуществени данъци</t>
  </si>
  <si>
    <t>13-00</t>
  </si>
  <si>
    <t>данък в/у недвижими имоти</t>
  </si>
  <si>
    <t>13-01</t>
  </si>
  <si>
    <t>данък в/у превозните средства</t>
  </si>
  <si>
    <t>13-03</t>
  </si>
  <si>
    <t>13-04</t>
  </si>
  <si>
    <t>туристически данък</t>
  </si>
  <si>
    <t>13-08</t>
  </si>
  <si>
    <t>Други данъци</t>
  </si>
  <si>
    <t>20-00</t>
  </si>
  <si>
    <t>ВСИЧКО 1. ДАНЪЧНИ ПРИХОДИ</t>
  </si>
  <si>
    <t>99-99</t>
  </si>
  <si>
    <t>приходи от наеми на имущество</t>
  </si>
  <si>
    <t>приходи от лихви по текущи банкови сметки</t>
  </si>
  <si>
    <t>24-08</t>
  </si>
  <si>
    <t>приходи от лихви по срочни депозити</t>
  </si>
  <si>
    <t>24-09</t>
  </si>
  <si>
    <t>ОБЩИНСКИ ТАКСИ</t>
  </si>
  <si>
    <t>27-00</t>
  </si>
  <si>
    <t>за ползване на детски градини</t>
  </si>
  <si>
    <t>27-01</t>
  </si>
  <si>
    <t>за ползв.домашен социален патронаж</t>
  </si>
  <si>
    <t>27-04</t>
  </si>
  <si>
    <t>за полз. на пазари, улич.пл., площади</t>
  </si>
  <si>
    <t>27-05</t>
  </si>
  <si>
    <t>за ползване на полудневни детски градини</t>
  </si>
  <si>
    <t>27-06</t>
  </si>
  <si>
    <t>за битови отпадъци</t>
  </si>
  <si>
    <t>27-07</t>
  </si>
  <si>
    <t>за технически услуги</t>
  </si>
  <si>
    <t>27-10</t>
  </si>
  <si>
    <t>за администр.услуги</t>
  </si>
  <si>
    <t>27-11</t>
  </si>
  <si>
    <t>за откупуване на гробни места</t>
  </si>
  <si>
    <t>27-15</t>
  </si>
  <si>
    <t>за притежание на куче</t>
  </si>
  <si>
    <t>27-17</t>
  </si>
  <si>
    <t>други общински такси</t>
  </si>
  <si>
    <t>27-29</t>
  </si>
  <si>
    <t>ГЛОБИ, САНКЦИИ И НАКАЗАТЕЛНИ ЛИХВИ</t>
  </si>
  <si>
    <t>28-00</t>
  </si>
  <si>
    <t>реализирани курсови разлики от валутни операции</t>
  </si>
  <si>
    <t>36-01</t>
  </si>
  <si>
    <t>други неданъчни приходи</t>
  </si>
  <si>
    <t>36-19</t>
  </si>
  <si>
    <t xml:space="preserve">внесен данък върху стоп.дейност </t>
  </si>
  <si>
    <t>ПРИХ.ОТ ПРОД. НА ДЪРЖ. И ОБЩ. ИМУЩ.</t>
  </si>
  <si>
    <t>приходи от продажба на ДМА</t>
  </si>
  <si>
    <t>40-22</t>
  </si>
  <si>
    <t>40-24</t>
  </si>
  <si>
    <t>приходи от продажба на НДА</t>
  </si>
  <si>
    <t>40-30</t>
  </si>
  <si>
    <t>приходи от продажба на земя</t>
  </si>
  <si>
    <t>40-40</t>
  </si>
  <si>
    <t>Приходи от концесии</t>
  </si>
  <si>
    <t>41-00</t>
  </si>
  <si>
    <t>ВСИЧКО 2. НЕДАНЪЧНИ ПРИХОДИ</t>
  </si>
  <si>
    <t>СУБСИДИИ</t>
  </si>
  <si>
    <t>Обща изравнителна субсидия</t>
  </si>
  <si>
    <t>31-12</t>
  </si>
  <si>
    <t>получен трансфер (+)</t>
  </si>
  <si>
    <t>61-01</t>
  </si>
  <si>
    <t>предоставени трансфери (-)</t>
  </si>
  <si>
    <t>61-02</t>
  </si>
  <si>
    <t>62-00</t>
  </si>
  <si>
    <t>62-01</t>
  </si>
  <si>
    <t>62-02</t>
  </si>
  <si>
    <t>64-00</t>
  </si>
  <si>
    <t>76-00</t>
  </si>
  <si>
    <t>Всички приходи с държавен характер</t>
  </si>
  <si>
    <t>І.</t>
  </si>
  <si>
    <t>в т.ч.депозити и средства по сметки</t>
  </si>
  <si>
    <t>Всички приходи с общински характер</t>
  </si>
  <si>
    <t>ІІ.</t>
  </si>
  <si>
    <t>Общи приходи по бюджета:</t>
  </si>
  <si>
    <t>І+ІІ</t>
  </si>
  <si>
    <t>19-00</t>
  </si>
  <si>
    <t>Платени данъци,такси и административни санкции</t>
  </si>
  <si>
    <t>Стипендии</t>
  </si>
  <si>
    <r>
      <t xml:space="preserve">обезщетения и помощи по </t>
    </r>
    <r>
      <rPr>
        <b/>
        <i/>
        <sz val="9"/>
        <rFont val="Times New Roman"/>
        <family val="1"/>
        <charset val="204"/>
      </rPr>
      <t>решение на общинския съвет</t>
    </r>
  </si>
  <si>
    <t>Център за работа с деца на улицата</t>
  </si>
  <si>
    <t>Център за настаняване от семеен тип</t>
  </si>
  <si>
    <t>Програми за временна заетост</t>
  </si>
  <si>
    <t>Центрове за социална рехабилитация и интеграция</t>
  </si>
  <si>
    <t>Домове за деца</t>
  </si>
  <si>
    <t>Трансфери м/у бюджети</t>
  </si>
  <si>
    <t>Трансфери м/у бюджети и сметки за средства от ЕС</t>
  </si>
  <si>
    <t>възстановени трансфери за ЦБ</t>
  </si>
  <si>
    <t>Коста Каранашев</t>
  </si>
  <si>
    <t>"Ресурсно подпомагане"</t>
  </si>
  <si>
    <t>"Други дейности по туризма"-ТИЦ</t>
  </si>
  <si>
    <t xml:space="preserve">наименование на обекта </t>
  </si>
  <si>
    <t>ЦСКР</t>
  </si>
  <si>
    <t xml:space="preserve">ОБЩО: </t>
  </si>
  <si>
    <t>51-00</t>
  </si>
  <si>
    <t xml:space="preserve">Основен ремонт на дълготрайни материални активи </t>
  </si>
  <si>
    <t>др.собств.</t>
  </si>
  <si>
    <t xml:space="preserve">Придобиване на дълготрайни материални активи </t>
  </si>
  <si>
    <t xml:space="preserve"> Придобиване на нематериални дълготрайни активи</t>
  </si>
  <si>
    <t>Придобиване на земя</t>
  </si>
  <si>
    <t>Придобиване на  земя - за гробищен парк с.Кипилово</t>
  </si>
  <si>
    <t>І.ОБЕКТИ ФИНАНСИРАНИ ОТ БЮДЖЕТА НА ПЪРВОСТЕПЕННИЯ РАЗПОРЕДИТЕЛ</t>
  </si>
  <si>
    <t>ІІ.ОБЕКТИ ФИНАНСИРАНИ ОТ БЮДЖЕТА НА ВТОРОСТЕПЕНЕН РАЗПОРЕДИТЕЛ- "ИСТОРИЧЕСКИ МУЗЕЙ"</t>
  </si>
  <si>
    <t>Функция "Отбрана и сигурност"</t>
  </si>
  <si>
    <t xml:space="preserve"> Функция "Жилищно строителство, благоустройство, комунално стопанство и опазване на околната среда"</t>
  </si>
  <si>
    <t>Функция "Почивно дело, култура, религиозни дейности"</t>
  </si>
  <si>
    <t>Функция "Икономически дейности и услуги"</t>
  </si>
  <si>
    <t xml:space="preserve">Разходи за лихви </t>
  </si>
  <si>
    <t>29-91</t>
  </si>
  <si>
    <t>Други разходи за лихви към местни лица</t>
  </si>
  <si>
    <t>Функция "Общи държавни служби"</t>
  </si>
  <si>
    <t>нетни прих.от прод. на услуги, стоки,продукция</t>
  </si>
  <si>
    <t>Внесен данък върху прих.от стоп.дейност УВЗ</t>
  </si>
  <si>
    <t>данък в/у придоб.на имоти по дарения и възмезден начин</t>
  </si>
  <si>
    <t xml:space="preserve">приходи от наеми на земя </t>
  </si>
  <si>
    <t>Трансфери от/за ПУДООС</t>
  </si>
  <si>
    <t>възстановени трансфери(субс.)за ЦБ (-)</t>
  </si>
  <si>
    <t>Трансфериот за държавни предпр., включ в консолидираната фискална програма</t>
  </si>
  <si>
    <t>Временни безлихв. заеми м/у бюджети и сметки за средства от ЕС</t>
  </si>
  <si>
    <t>приходи от продажба на трансп.средства</t>
  </si>
  <si>
    <t>Капиталови разходи и капиталов трансфер</t>
  </si>
  <si>
    <t>Всичко за функция "Социално осигуряване подпомагане и грижи"</t>
  </si>
  <si>
    <t>Всичко за функция "Отбрана и сигурност"</t>
  </si>
  <si>
    <t>Събрани средства и извършени плащания за сметка на др.бюджети , сметки и фондове</t>
  </si>
  <si>
    <t>Предоставена възмездна финансова помощ</t>
  </si>
  <si>
    <t>72-00</t>
  </si>
  <si>
    <t>Улично осветление с.Жеравна</t>
  </si>
  <si>
    <t>55-00</t>
  </si>
  <si>
    <t>Капиталов трансфер</t>
  </si>
  <si>
    <t>51-52-53-54-55</t>
  </si>
  <si>
    <t>"Център за подкрепа за личностно развитие"</t>
  </si>
  <si>
    <t>ІV.ОБЕКТИ ФИНАНСИРАНИ ОТ БЮДЖЕТИ НА ВТОРОСТЕПЕННИ РАЗПОРЕДИТЕЛИ-УЧИЛИЩА</t>
  </si>
  <si>
    <t xml:space="preserve"> Функция "Образование"</t>
  </si>
  <si>
    <t xml:space="preserve">ППР за извор 2 за допълнително водоснабдяване  м."Черни извори" в землище с.Медвен </t>
  </si>
  <si>
    <t>Начален годишен план</t>
  </si>
  <si>
    <t>Показател</t>
  </si>
  <si>
    <t>І.Собствени приходи</t>
  </si>
  <si>
    <t>ІІ.Разходи</t>
  </si>
  <si>
    <t>ІІІ.Трансфери в т.ч.</t>
  </si>
  <si>
    <t>1.Взаимоотношения с ЦБ</t>
  </si>
  <si>
    <t>2.Трансфери</t>
  </si>
  <si>
    <t>2.2 Трансфери м/у  сметки за средства от ЕС</t>
  </si>
  <si>
    <t>ІV.Бюджетно салдо І-ІІ+ІІІ</t>
  </si>
  <si>
    <t>Разходи по проекти</t>
  </si>
  <si>
    <t>Проект</t>
  </si>
  <si>
    <t>срок на изпълнение</t>
  </si>
  <si>
    <t>размер на разходите</t>
  </si>
  <si>
    <t>общо</t>
  </si>
  <si>
    <t>в тч.</t>
  </si>
  <si>
    <t>финансова помощ</t>
  </si>
  <si>
    <t>36-10</t>
  </si>
  <si>
    <t>приходи от други вноски</t>
  </si>
  <si>
    <t>собствен принос</t>
  </si>
  <si>
    <t>Наименование на проекта:"Активно приобщаване" - ДГ-Кипилово,ДГ-Пъдарево,ДГ-Филаретово, ДГ-Мокрен, ДГ-Котел, ДГ-Ябланово, ОУ-Градец, СУ-Котел</t>
  </si>
  <si>
    <t>BG05M2OP001-3.005-0004</t>
  </si>
  <si>
    <t>BG05M2OP001-2.011-0001</t>
  </si>
  <si>
    <t>Разширяване на  гробищен парк с.Мокрен ППР</t>
  </si>
  <si>
    <t>Разширяване на  гробищен парк с.Кипилово ППР</t>
  </si>
  <si>
    <t>Гребло за сняг</t>
  </si>
  <si>
    <t>ОУП община Котел</t>
  </si>
  <si>
    <t>Функция "Социално осигуряване, подпомагане и грижи"</t>
  </si>
  <si>
    <t>% изпълнение к.5/к.4</t>
  </si>
  <si>
    <t xml:space="preserve">Всичко за функция "Култура, спорт, почивни дейности и  </t>
  </si>
  <si>
    <t>религиозно дело"</t>
  </si>
  <si>
    <t xml:space="preserve">Всичко за функция "Икономически дейности и услуги"  </t>
  </si>
  <si>
    <t xml:space="preserve">Всичко за функция "Разходи некласифицирани в другите функции"  </t>
  </si>
  <si>
    <t>2.1 Трансфери м/у бюджети и сметки за средства от ЕС</t>
  </si>
  <si>
    <t>3.Временни безлихвени заеми</t>
  </si>
  <si>
    <t>V.Финансиране</t>
  </si>
  <si>
    <t>№   договор</t>
  </si>
  <si>
    <t>РАЗХОДИ ПО ПОКАЗАТЕЛИ</t>
  </si>
  <si>
    <t>Разходи за персонал</t>
  </si>
  <si>
    <t>Издръжка и други текущи разходи</t>
  </si>
  <si>
    <t>20/07/2/0/00644</t>
  </si>
  <si>
    <t>BG06RDNP001-19.053-0003</t>
  </si>
  <si>
    <t>BG06RDNP001-7.008-0025</t>
  </si>
  <si>
    <t>BG06RDNP001-7.002-0020</t>
  </si>
  <si>
    <t>BG05M2OP001-2.012-0001</t>
  </si>
  <si>
    <t>ОБЩО РАЗХОДИ ПО ПРОЕКТИ</t>
  </si>
  <si>
    <t>„Реконструкция, ремонт и оборудване на сграда на общинска администрация, находяща се в гр. Котел,  ул. „Алеко Богориди” № 1 /бивша БНБ/, с цел подобряване на нейната енергийна ефективност“      BG06RDNP001-7.008-0025</t>
  </si>
  <si>
    <t xml:space="preserve"> „Реконструкция, ремонт и оборудване на сградата на кметство с. Мокрен с цел подобряване на нейната енергийна ефективност”  BG06RDNP001-7.008-0025</t>
  </si>
  <si>
    <t>ОР сграда на обреден дом в гробищен парк гр.Котел</t>
  </si>
  <si>
    <t>Детска площадка в кв.87 по плана на  гр.Котел</t>
  </si>
  <si>
    <t>Изграждане на ограда и бетонови алеи за гробищен парк гр.Котел</t>
  </si>
  <si>
    <t>Роторен снегорин-3 бр.</t>
  </si>
  <si>
    <t>Специализирана снегопочистваща машина-2 бр.</t>
  </si>
  <si>
    <t>Автоматична мобилна инсталация за подготовка и филтриране на питейна вода, с. Жеравна№20/07/2/0/00644</t>
  </si>
  <si>
    <t>Автоматична мобилна инсталация за подготовка и филтриране на питейна вода, с. Кипилово№20/07/2/0/00644</t>
  </si>
  <si>
    <t>Автоматична мобилна инсталация за подготовка и филтриране на питейна вода, с. Пъдарево№20/07/2/0/00644</t>
  </si>
  <si>
    <t>Автоматична мобилна инсталация за подготовка и филтриране на питейна вода, с. Тича№20/07/2/0/00644</t>
  </si>
  <si>
    <t>„Реконструкция на вътрешна водопроводна мрежа на с.Тича, община Котел – втори етап” и „Реконструкция на вътрешна водопроводна мрежа на с.Тича, община Котел – трети етап”№20/07/2/0/00644</t>
  </si>
  <si>
    <t>„Реконструкция на вътрешна водопроводна мрежа на с.Нейково, община Котел”№20/07/2/0/00644</t>
  </si>
  <si>
    <t>„Реконструкция на външна водоснабдителна мрежа и нов напорен резервоар с.Тича, община Котел”№20/07/2/0/00644</t>
  </si>
  <si>
    <t>"Международни програми и споразумения, дарения и помощи от чужбина"</t>
  </si>
  <si>
    <t>"Международни програми и споразумения, дарения и помощи от чужбина "</t>
  </si>
  <si>
    <t>Наименование на проекта: "Подобряване на енергийната ефективност на територията на община Котел чрез обновяване на системата за улично осветление в град Котел"</t>
  </si>
  <si>
    <t>BGENERGY-2.001-0043-010</t>
  </si>
  <si>
    <t>BG05M9OP001-2.103-0100-С01</t>
  </si>
  <si>
    <t>общо:</t>
  </si>
  <si>
    <t>Основен ремонт на  дограма кметство с.Жеравна</t>
  </si>
  <si>
    <t>ОР покрив на ОУ  "Св.СВ.Кирил и Методий" с.Кипилово</t>
  </si>
  <si>
    <t>Реконструкция, ремонт,оборудване и обзавеждане на СУ "Г.С.Раковски" в гр.Котел  BG06RDNP001-7.002-0020</t>
  </si>
  <si>
    <t xml:space="preserve">ОР  на ул."Раковска"с. Мокрен от о.т.28-29 </t>
  </si>
  <si>
    <t xml:space="preserve">ОР  на ул."9-ти Септември"с. Мокрен от о.т.83-84-87 </t>
  </si>
  <si>
    <t>Основен ремонт на тротоарни настилки по ул."Г.Аврамов"с.Мокрен</t>
  </si>
  <si>
    <t>Основен ремонт на тротоарни настилки по ул."Ст.Божилчев"с.Мокрен</t>
  </si>
  <si>
    <t>ОР на ул."Йордан Йовков"гр.Котел  о.т.361 до о.т.447</t>
  </si>
  <si>
    <t>ОР на ул."Злостен"гр.Котел  о.т. 444-446 до о.т.448</t>
  </si>
  <si>
    <t>ОР на ул."Хаджи Къна Боева"гр.Котел  о.т. 333-336</t>
  </si>
  <si>
    <t>ОР на ул. кв. Изток, гр. Котел  о.т. 132-134-138  о.т.157-158</t>
  </si>
  <si>
    <t>ОР  на улица в с. Орлово от ПИ 106 до ПИ 110</t>
  </si>
  <si>
    <t>ОР  на улица в с. Орлово от ПИ 71,73,75 до ПИ 14,30</t>
  </si>
  <si>
    <t>ОР на ул. “Захари Стоянов“с. Тича о.т. 122-123-124</t>
  </si>
  <si>
    <t>ОР  на ул."Сакар "с. Ябланово от о.т.436-437</t>
  </si>
  <si>
    <t>ОР  на ул."Стара планина "с. Ябланово от о.т.693-694 до о.т.696</t>
  </si>
  <si>
    <t>ОР  на улица в с.Боринци от о.т.44 до о.т.87</t>
  </si>
  <si>
    <t xml:space="preserve">ОР  на ул."Г.С.Раковски"с. Пъдарево от.27-173 </t>
  </si>
  <si>
    <t>ОР  на ул."Вела Пеева"с. Пъдарево от о.т.42-59</t>
  </si>
  <si>
    <t>ОР на улица  в с. Малко село о. т. 62-19 до  о. т. 59-35</t>
  </si>
  <si>
    <t>Основен ремонт на канализация за отвеждане на дъждовни води с.Малко село о.т.34-12-6-10,  от о.т.31-32-33, от о.т.25-26 и о.т.28-42, от о.т.17</t>
  </si>
  <si>
    <t>ОР  на ул."Г. С. Раковски  "с. Филаретово от о.т.6-22 до  до о.т.3</t>
  </si>
  <si>
    <t>ОР  на ул."Сава Филаретов "с. Филаретово от о.т.43-44-45 до ПИ 70-68</t>
  </si>
  <si>
    <t xml:space="preserve">ОР  на ул."Хаджи Димитър "с. Кипилово от о.т.99-100-111-113-114-115-116-119 </t>
  </si>
  <si>
    <t>ОР на улица в кв."Запад"с.Градец о.т.467-466-65-443 до о.т.287-351</t>
  </si>
  <si>
    <t xml:space="preserve">ОР на улица в кв."Изток"с.Градец о.т.291-290 до о.т.287-351 </t>
  </si>
  <si>
    <t xml:space="preserve">ОР на улица в кв."Изток"с.Градец о.т.336-334 до о.т.462-460 </t>
  </si>
  <si>
    <t>ОР на улица в с.Соколарци  о.т. 27-15-38-37 до о.т.36-31-34</t>
  </si>
  <si>
    <t>ОР  на улица в с. Остра могила от ПИ 35,36,62,63 до ПИ 82</t>
  </si>
  <si>
    <t>61-01 МРРБ</t>
  </si>
  <si>
    <t>Копирна машина</t>
  </si>
  <si>
    <t xml:space="preserve">ИП "Деривация за отвеждане на водите от дере "Иглика" към р."Глогова" </t>
  </si>
  <si>
    <t>Сондаж за тръбен кладенец  м.Старча с.Жеравна</t>
  </si>
  <si>
    <t>Изготвяне на инвестиционен проект за изграждане и оборудване на детски разлекателен комплекс - гр.Котел</t>
  </si>
  <si>
    <t>Беседки - 3 бр.</t>
  </si>
  <si>
    <t>Изграждане на видеонаблюдение в с.Градец и с.Ябланово</t>
  </si>
  <si>
    <t>Изграждане на детска площадка с.Остра могила</t>
  </si>
  <si>
    <t>Изграждане на детска площадка с.Медвен - ПУДООС, с.Медвен</t>
  </si>
  <si>
    <t>Изграждане на кът за отдих в с.Градец-ПУДООС, с.Градец</t>
  </si>
  <si>
    <t>Изграждане на кът за отдих и мини футболно игрище с.Катунище - ПУДООС, с.Катунище</t>
  </si>
  <si>
    <t>Изграждане на детска площадка с.Тича</t>
  </si>
  <si>
    <t>Изграждане на автоспирка в с.Малко село</t>
  </si>
  <si>
    <t>Витрини за експониране на оръжие - "Музей на котленските възрожденци" 2бр.</t>
  </si>
  <si>
    <r>
      <t>Кмет на Община Котел</t>
    </r>
    <r>
      <rPr>
        <sz val="10"/>
        <rFont val="Times New Roman"/>
        <family val="1"/>
        <charset val="204"/>
      </rPr>
      <t xml:space="preserve">    </t>
    </r>
  </si>
  <si>
    <t>46-00</t>
  </si>
  <si>
    <t xml:space="preserve">Помощи и дарения от страната </t>
  </si>
  <si>
    <t>Помощи и дарения от  чужбина</t>
  </si>
  <si>
    <t>"Социални услуги в домашна среда"</t>
  </si>
  <si>
    <t>"Асистенти за лична помощ"</t>
  </si>
  <si>
    <t>"Управление, контрол и регулиране на дейностите  по жил.строителство и териториално развитие"</t>
  </si>
  <si>
    <t>ЦСКР 2021</t>
  </si>
  <si>
    <t xml:space="preserve">ИНВЕСТИЦИОННА ПРОГРАМА 2022 Г. </t>
  </si>
  <si>
    <t>РАЗЧЕТ ЗА ФИНАНСИРАНЕ НА КАПИТАЛОВИТЕ РАЗХОДИ ЗА 2022 Г.</t>
  </si>
  <si>
    <t>Уточнен план към м.12</t>
  </si>
  <si>
    <t>ОТЧЕТ 31.12.2022</t>
  </si>
  <si>
    <t>Целева субсидия капитарови разходи 2022 г.</t>
  </si>
  <si>
    <t xml:space="preserve">Собствени средства </t>
  </si>
  <si>
    <t>забележка по к.13</t>
  </si>
  <si>
    <t>преходен остатък</t>
  </si>
  <si>
    <t>забележка по к.15</t>
  </si>
  <si>
    <t>други източници</t>
  </si>
  <si>
    <t>Финансиране със средства от ЕС</t>
  </si>
  <si>
    <t xml:space="preserve">Изготвяне на ИП за реконструкция на сградата на дирекция СХД с цел подобряване на енергийната ѝ ефективност </t>
  </si>
  <si>
    <t xml:space="preserve">Изготвяне на ИП за реконструкция на сградата на кметство с. Пъдарево с цел подобряване на енергийната ѝ ефективност </t>
  </si>
  <si>
    <t xml:space="preserve">Изготвяне на ИП за реконструкция на сградата на кметство с. Кипилово с цел подобряване на т енергийната ѝ ефективност </t>
  </si>
  <si>
    <t xml:space="preserve">Изготвяне на ИП за реконструкция на сградата на кметство с. Малко село  с цел подобряване на енергийната ѝ ефективност </t>
  </si>
  <si>
    <t xml:space="preserve">Изготвяне на ИП за въвеждане на ВЕИ на сграда с идентификатор 39030.501.616.1  с цел подобряване на енергийната ѝ ефективност </t>
  </si>
  <si>
    <t xml:space="preserve">Изготвяне на ИП за въвеждане на ВЕИ на сграда с идентификатор 39030.501.617.1  с цел подобряване на енергийната ѝ ефективност </t>
  </si>
  <si>
    <t>Основен ремонт на  дограма кметство с.Стрелци</t>
  </si>
  <si>
    <t>Основен ремонт автомобил Мерцедес, модел Вито Рег.№СН0700 КК</t>
  </si>
  <si>
    <t>„Реконструкция, ремонт и оборудване на основната сграда на общинска администрация Котел на пл. „Възраждане“ №1, с цел подобряване на нейната енергийна ефективност“ проект:BG06RDNP001-7.008-0025</t>
  </si>
  <si>
    <t>ЦСКР-4072 лв., др.собств.-2122 лв.</t>
  </si>
  <si>
    <t>Възстановяване на водосток  на IV класен път 48-022 Зелена морава-Остра могила -ПМС 188/2022</t>
  </si>
  <si>
    <t>ЦСКР-16647 лв., субсидия ДДД-39000 лв.</t>
  </si>
  <si>
    <t>ОР покрив  на ОУ "П.Берон" с.Филаретово</t>
  </si>
  <si>
    <t>субсидия ДДД</t>
  </si>
  <si>
    <t>ОР покрив и дограма на физкултурен салон СУ"Г.Ст.Раковски" гр.Котел</t>
  </si>
  <si>
    <t>ОР покрив на павилион 3 на ДГ "Дъга" гр.Котел ПМС 412/2021</t>
  </si>
  <si>
    <t>постъпления от продажба на нефинансови активи</t>
  </si>
  <si>
    <t>др.собствени средства</t>
  </si>
  <si>
    <t>Основен ремонт  на площадно простванство в с.Тича, общ.Котел, ситуирано в УПИ I - за площад, кв.16  с.Тича BG06RDNP001-19.053-0003</t>
  </si>
  <si>
    <t xml:space="preserve">Изготвяне на ИП за рехабилитация на ул. „Димитър Ганев“, с. Градец </t>
  </si>
  <si>
    <t xml:space="preserve">Изготвяне на ИП за рехабилитация на „Котленски проход“, с. Ябланово </t>
  </si>
  <si>
    <t>Основен ремонт на ул."Стара планина" гр. Котел-ИП и СМР - от о.т. 35-36-87-92-95-96 до о.т. 235</t>
  </si>
  <si>
    <t>трансфери за др.целеви разходи ПМС348/2019 -152992 лв. , ЦСКР 9343 лв.</t>
  </si>
  <si>
    <t>ОР  на ул."Сладка чешма"с. Мокрен от о.т.143-85 до о.т.84</t>
  </si>
  <si>
    <t>ОР на ул."Гърневец" о.т.463-437 гр.Котел</t>
  </si>
  <si>
    <t>ОР на ул."Гърневец" ПИ №817-836-838 гр.Котел</t>
  </si>
  <si>
    <t>ОР на улица в кв."Изток"о.т.30-24-19-17 гр.Котел</t>
  </si>
  <si>
    <t>ОР на улица в кв."Изток"о.т. 150-152-159-160 гр.Котел</t>
  </si>
  <si>
    <t>ОР на улица в кв."Изток"о.т. 219-205-202 до о.т. 200-208-212 гр.Котел</t>
  </si>
  <si>
    <t>ОР  на ул."Първи май"с. Пъдарево от о.т.150-149 до о.т.148</t>
  </si>
  <si>
    <t>ОР  на  улица в с.Соколарци от о.т.49-47-43-42-34</t>
  </si>
  <si>
    <t xml:space="preserve">ОР  на улица в с.Соколарци от о.т.19 до гробищен парк </t>
  </si>
  <si>
    <t xml:space="preserve">ОР  на ул."Кирил и Методий "с. Кипилово от о.т.63-64 </t>
  </si>
  <si>
    <t xml:space="preserve">ОР  на ул."Тодор Каблешков"с. Кипилово от о.т.148-146-15-120 </t>
  </si>
  <si>
    <t>ОР на улица в с.Малко село от о.т.48-25-28 до о.т.42</t>
  </si>
  <si>
    <t>ЦСКР-22317 лв.; §40-39083 лв.</t>
  </si>
  <si>
    <t>ОР на мост с/у църквата в с.Нейково</t>
  </si>
  <si>
    <t>ОР на ул."Никола Вапцаров"с.Ябланово от о.т.338-337-336</t>
  </si>
  <si>
    <t>ОР на ул."Котленски проход"с.Ябланово от о.т.425-375-374 до о.т.373</t>
  </si>
  <si>
    <t>ОР на ул."Гранит"с.Ябланово от о.т. 697-363</t>
  </si>
  <si>
    <t>ОР на главна улица с.Стрелци от о.т.42-40 до о.т. 10-11-12</t>
  </si>
  <si>
    <t>ОР на улица в с.Градец от о.т.310-305-345-350 до о.т.356</t>
  </si>
  <si>
    <t>ОР на улица в кв."Запад"с.Градец от о.т.351-352 до о.т.411-406</t>
  </si>
  <si>
    <t>ОР на улица в кв."Запад"с.Градец от о.т.349-419-413</t>
  </si>
  <si>
    <t>ОР на ул."Младост"с.Филаретово от о.т.38-39 до о.т.15</t>
  </si>
  <si>
    <t xml:space="preserve">ОР на улица с.Орлово от ПИ № 138-126 до ПИ №113-112 </t>
  </si>
  <si>
    <t>Поставяне на препятствия за намаляване на скоростта на ул."Г.Димитров" 1бр. с.Филаретово</t>
  </si>
  <si>
    <t>Поставяне на препятствия за намаляване на скоростта на ул."Кънчо Урумов"с.Градец 2бр.</t>
  </si>
  <si>
    <t xml:space="preserve">Реконструкция и модернизация улично осветление-гр.Котел община Котел </t>
  </si>
  <si>
    <t xml:space="preserve">ОР на сграда в Гробищен парк с.Медвен </t>
  </si>
  <si>
    <t xml:space="preserve">ОР на обреден дом с.Малко село </t>
  </si>
  <si>
    <t>ОР на път SLV 3014 IV-48028 Котел - м."Чутурка" гр. Котел</t>
  </si>
  <si>
    <t>Рехабилитация /основен ремонт/ на общински път SLV1004 за с.Жеравна, в участъка на кръстовището на път II-48 / км.0+000 до входа на с.Жеравна u;=5+600/</t>
  </si>
  <si>
    <t>Доставка и изграждане на система за контрол на достъп в сградите на  Дирекция СХД, Дирекция „Местни приходи и сграда на Община Котел</t>
  </si>
  <si>
    <t>Компютърна конфигурация</t>
  </si>
  <si>
    <t>др.собств</t>
  </si>
  <si>
    <t>Функция "Здравеопазване"</t>
  </si>
  <si>
    <t xml:space="preserve">Преносими компютри - 20 бр. </t>
  </si>
  <si>
    <t>трансфери за др.целеви разходи ПМС326/2021</t>
  </si>
  <si>
    <t>Документен скенер-2 бр.</t>
  </si>
  <si>
    <t xml:space="preserve">Мултифункционално устройство </t>
  </si>
  <si>
    <t>Изграждане на обходен път Граница община Омуртаг - Остра могила-СНАВР</t>
  </si>
  <si>
    <t>субсидия за ДДД</t>
  </si>
  <si>
    <t>Изграждане на Детска градина в УПИ I, кв.77 с.Градец</t>
  </si>
  <si>
    <t xml:space="preserve">Пристрояване  на сграда на ДГ "Дъга" гр.Котел </t>
  </si>
  <si>
    <t>82000 лв.-субсидия за ДДД;2000 лв.ЦСКР,110400 лв.трансфери за др.целеви разходи ПМС412/2021</t>
  </si>
  <si>
    <t>Пристрояване на същ.сграда на ОУ  „П. Пармаков с цел увеличаване на броя на класните стаи в  УПИ I I , кв.77 с. Градец</t>
  </si>
  <si>
    <t>Изграждане на ограда на ЦРДУ</t>
  </si>
  <si>
    <t>Оборудване на кабинет по рехабилитация в ЦСРИ</t>
  </si>
  <si>
    <t>ЦСКР-4672 лв., §40-12328 лв.</t>
  </si>
  <si>
    <t>Сондаж за тръбен 
кладенец в ПИ с идентификатор 87031.42.282, землище с. Ябланово</t>
  </si>
  <si>
    <t xml:space="preserve"> §40-13000 лв.</t>
  </si>
  <si>
    <t>Изграждане на кът за отдих с.Жеравна - ПУДООС, с.Жеравна</t>
  </si>
  <si>
    <t>Изграждане на детска площадка и кът за отдих с.Малко село-ПУДООС, с.Малко село</t>
  </si>
  <si>
    <t>Детска площадка с.Мокрен</t>
  </si>
  <si>
    <t>Беседка  и Детска площадка с.Филаретово</t>
  </si>
  <si>
    <t>Изграждане на туристически атракционен комплекс на открито, за природно, културно и историческо наследство за деца и семейства в УПИ VIII и УПИ IX, кв. 501 по ПУП на гр. Котел, общ. Котел” - ИП, гр.Котел</t>
  </si>
  <si>
    <t>Проектиране и изграждане на мост в ПИ с идентификатор 39030.501.2012 р.Котлешница гр. Котел- ИП, СМР</t>
  </si>
  <si>
    <t xml:space="preserve">Изграждане на водопровод и улично осветление в имот с идентификатор  39030.505.54 гр.Котел /Дълга поляна/ ИП, СМР </t>
  </si>
  <si>
    <t>Изграждане на туристически атракцион в с.Жеравна, чрез изграждане на инфраструктура за експониране на майсторски умения, местни традиции и обичаи-ППР, с.Жеравна</t>
  </si>
  <si>
    <t>Изграждане на туристически атракцион в с.Кипилово-Крепост, чрез изграждане на инфраструктура за достъп и експониране на крепостта- ППР, с.Кипилово</t>
  </si>
  <si>
    <t>други собствени</t>
  </si>
  <si>
    <t>Изграждане на видеонаблюдение в гр.Котел</t>
  </si>
  <si>
    <t>Нов комбиниран багер-челен товарач с приставка роторен снегорин</t>
  </si>
  <si>
    <t>отчисления и обезпечения чл.60,64 ЗУО от 2020 г.</t>
  </si>
  <si>
    <t>Сметосъбиращи машини- 3 бр.</t>
  </si>
  <si>
    <t>Моторен трион Щил с.Градец</t>
  </si>
  <si>
    <t>Комбинирано детско съоръжение  с.Мокрен</t>
  </si>
  <si>
    <t>Изграждане на улично 
осветление със соларни лампи, включително доставка и монтаж на стълбове и соларни лампи в гр.Котел и населени места от общината</t>
  </si>
  <si>
    <t>ЦСКР-2126 лв.  др.собств.7874лв.</t>
  </si>
  <si>
    <t>ЦСКР-2126 лв.  др.собств.3181лв.</t>
  </si>
  <si>
    <t>Изграждане на автоспирка в с.Тича -2 бр.</t>
  </si>
  <si>
    <t>Изграждане на автоспирка в с.Ябланово 1 бр.</t>
  </si>
  <si>
    <t xml:space="preserve">зимно поддържане, снегопочистване </t>
  </si>
  <si>
    <t xml:space="preserve">Генерален план за организацията на движението в гр.Котел </t>
  </si>
  <si>
    <t>Придобиване на земя-реални части от ПИ 87031.502.596 и ПИ 87031.502.597 по КККР на с.Ябланово за разширение на улицата между кв.116 и кв.118</t>
  </si>
  <si>
    <t>Придобиване на земя-реални части от ПИ 87031.502.290 и ПИ 87031.502.291 по КККР на с.Ябланово за откриване  на нова улицата в кв.92</t>
  </si>
  <si>
    <t>Придобиване на земя-реални части от ПИ 53919.35.92 по  КККР на с.Орлово, трайно предназначение на територията:земеделска , начин на трайно ползване-нива, която попада в границите на СОЗ на пояс I на дренаж "Аладжа бунар"</t>
  </si>
  <si>
    <t>Изграждане на външна рампа</t>
  </si>
  <si>
    <t>субсидия за ДДД-2022 г.</t>
  </si>
  <si>
    <t>Изграждане на санитарен възел</t>
  </si>
  <si>
    <t>Преустройство на стълбище</t>
  </si>
  <si>
    <t xml:space="preserve">Колонен климатик - експозиция "Музей на котленските възрожденци" </t>
  </si>
  <si>
    <t>собствени средства</t>
  </si>
  <si>
    <t>Доставка и монтаж на платформен подемник</t>
  </si>
  <si>
    <t>ІІІ.ОБЕКТИ ФИНАНСИРАНИ ОТ БЮДЖЕТА НА ВТОРОСТЕПЕНЕН РАЗПОРЕДИТЕЛ- Дирекция СХД</t>
  </si>
  <si>
    <t>Изграждане на детска площадка в двора на ДГ „Дъга“ – гр.Котел“</t>
  </si>
  <si>
    <t>Интерактивен дисплей ДГ "Дъга"</t>
  </si>
  <si>
    <t xml:space="preserve"> Функция "Здравеопазване"</t>
  </si>
  <si>
    <t>Климатици - 2 бр.</t>
  </si>
  <si>
    <t>Колонен климатик - 1 бр.</t>
  </si>
  <si>
    <t>Соларна термосифонна система за ЦНСТ</t>
  </si>
  <si>
    <t>Кухненско обзавеждане на ЦНСТ</t>
  </si>
  <si>
    <t>Основен ремонт таван на вътрешна стая в сграда прогимназия ОУ Градец</t>
  </si>
  <si>
    <t>Основен ремонт покрив -начален курс ОУ "Кап.П.Пармаков" с.Градец</t>
  </si>
  <si>
    <t>Система за видеонаблюдение-доизграждане  ОУ "Н.Й.Вапцаров" с.Ябланово</t>
  </si>
  <si>
    <t>Витрина-СУ "Г.С.Раковски" гр.Котел</t>
  </si>
  <si>
    <t>Експозиционна витрина-СУ "Г.С.Раковски" гр.Котел</t>
  </si>
  <si>
    <t xml:space="preserve">Изграждане на ограда с метални пана и бетонова основа - СУ "Г.Ст.Раковски" </t>
  </si>
  <si>
    <t xml:space="preserve">Моторна косачка ОУ "Хр.Ботев" с.Мокрен </t>
  </si>
  <si>
    <t>Изграждане на отоплителна инсталация на основна сграда прогимназия - ОУ "Кап.П.Пармаков" с.Градец</t>
  </si>
  <si>
    <t>субсидия за ДДД-</t>
  </si>
  <si>
    <t>3322</t>
  </si>
  <si>
    <t>ПП-Софтуер за професионално обучение, гр.Котел</t>
  </si>
  <si>
    <t>Уточнен годишен план 31.12.2022</t>
  </si>
  <si>
    <t>Отчет към 31.12.2022 г.</t>
  </si>
  <si>
    <t xml:space="preserve">45-00         </t>
  </si>
  <si>
    <t>2578787</t>
  </si>
  <si>
    <t>Приложение №2</t>
  </si>
  <si>
    <t xml:space="preserve"> ОТЧЕТ  НА РАЗХОДИТЕ ПО БЮДЖЕТА НА ОБЩИНА КОТЕЛ КЪМ 31.12.2022 Г.</t>
  </si>
  <si>
    <t>Уточнен план към 31.12.2022</t>
  </si>
  <si>
    <t>Отчет към 31.12.2022</t>
  </si>
  <si>
    <t>"Управление, контрол и регулиране на дейностите по транспорта и пътищата"</t>
  </si>
  <si>
    <t>Отчет на  сметките за средства от ЕС и други  ЕС към 31.12.2022 г.</t>
  </si>
  <si>
    <t>Приложение №4</t>
  </si>
  <si>
    <t>2022 г.</t>
  </si>
  <si>
    <t>Наименование на проекта: "Обучението - предпоставка за устойчива заетост"</t>
  </si>
  <si>
    <t>BG05M9OP001-1.126-0002-C02</t>
  </si>
  <si>
    <t>Наименование на проекта:Предоставяне на патронажни грижи +  Компонент 2</t>
  </si>
  <si>
    <t>Наименование на проекта: Топъл обяд в Община Котел</t>
  </si>
  <si>
    <t>BG05SFPR003-1.001-0162-C01</t>
  </si>
  <si>
    <t>Наименование на проекта: „Изграждане, реконструкция и/или рехабилитация на водоснабдителни системи и съоръжения в агломерации с под 2000 е.ж. в Община Котел”</t>
  </si>
  <si>
    <t>Наименование на проекта: "Благоустрояване на площадно пространство в с. Тича, общ. Котел, ситуирано в УПИ I - за площад, кв. 16 по плана на с. Тича"</t>
  </si>
  <si>
    <t>Наименование на проекта: „Реконструкция, ремонт, оборудване и/или обзавеждане на общински сгради с цел подобряване на тяхната енергийна ефективност”</t>
  </si>
  <si>
    <t>Наименование на проекта: Реконструкция, ремонт, оборудване и обзавеждане на Средно училище „Г.С. Раковски” в гр. Котел</t>
  </si>
  <si>
    <t>Наименование на проекта:"Подкрепа за успех" -ВРБ-училища</t>
  </si>
  <si>
    <t>Наименование на проекта:"Образование за утрешния ден" ВРБ-училища</t>
  </si>
  <si>
    <t>Наименование на проекта:"Равен достъп до училищно образование"-СУ -Котел</t>
  </si>
  <si>
    <t>по бюджета на Община Котел към 31.12.2022 г.</t>
  </si>
  <si>
    <t xml:space="preserve"> Отчет на приходите, трансферите и временните безлихвени заеми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</si>
</sst>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#&quot;-&quot;0#"/>
    <numFmt numFmtId="165" formatCode="0.0"/>
    <numFmt numFmtId="166" formatCode="00&quot;-&quot;0#"/>
    <numFmt numFmtId="167" formatCode="#,##0_ ;\-#,##0\ "/>
  </numFmts>
  <fonts count="49"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name val="Cambria"/>
      <family val="1"/>
      <charset val="204"/>
      <scheme val="major"/>
    </font>
    <font>
      <sz val="11"/>
      <color theme="1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i/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name val="Calibri"/>
      <family val="2"/>
      <charset val="204"/>
    </font>
    <font>
      <sz val="10"/>
      <color theme="1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b/>
      <i/>
      <sz val="8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9" fontId="15" fillId="0" borderId="0" applyFont="0" applyFill="0" applyBorder="0" applyAlignment="0" applyProtection="0"/>
    <xf numFmtId="0" fontId="31" fillId="0" borderId="0"/>
  </cellStyleXfs>
  <cellXfs count="680">
    <xf numFmtId="0" fontId="0" fillId="0" borderId="0" xfId="0"/>
    <xf numFmtId="0" fontId="4" fillId="0" borderId="0" xfId="0" applyFont="1"/>
    <xf numFmtId="0" fontId="4" fillId="0" borderId="0" xfId="0" applyFont="1" applyBorder="1" applyAlignment="1"/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167" fontId="5" fillId="2" borderId="0" xfId="0" applyNumberFormat="1" applyFont="1" applyFill="1" applyBorder="1" applyAlignment="1">
      <alignment horizontal="right"/>
    </xf>
    <xf numFmtId="0" fontId="8" fillId="0" borderId="0" xfId="0" applyFont="1" applyBorder="1"/>
    <xf numFmtId="0" fontId="9" fillId="0" borderId="8" xfId="1" applyFont="1" applyFill="1" applyBorder="1" applyAlignment="1">
      <alignment horizontal="left" vertical="center" wrapText="1"/>
    </xf>
    <xf numFmtId="164" fontId="12" fillId="0" borderId="11" xfId="1" quotePrefix="1" applyNumberFormat="1" applyFont="1" applyFill="1" applyBorder="1" applyAlignment="1">
      <alignment horizontal="right" vertical="center"/>
    </xf>
    <xf numFmtId="0" fontId="9" fillId="0" borderId="7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/>
    </xf>
    <xf numFmtId="0" fontId="11" fillId="0" borderId="1" xfId="2" applyFont="1" applyBorder="1" applyAlignment="1">
      <alignment vertical="center" wrapText="1"/>
    </xf>
    <xf numFmtId="165" fontId="9" fillId="0" borderId="3" xfId="1" applyNumberFormat="1" applyFont="1" applyFill="1" applyBorder="1" applyAlignment="1">
      <alignment horizontal="right" vertical="center"/>
    </xf>
    <xf numFmtId="166" fontId="11" fillId="0" borderId="12" xfId="1" applyNumberFormat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/>
    </xf>
    <xf numFmtId="0" fontId="11" fillId="0" borderId="1" xfId="3" applyFont="1" applyFill="1" applyBorder="1" applyAlignment="1">
      <alignment horizontal="center" vertical="center" wrapText="1"/>
    </xf>
    <xf numFmtId="0" fontId="13" fillId="0" borderId="0" xfId="0" applyFont="1"/>
    <xf numFmtId="0" fontId="9" fillId="0" borderId="0" xfId="0" applyFont="1"/>
    <xf numFmtId="49" fontId="11" fillId="0" borderId="7" xfId="1" applyNumberFormat="1" applyFont="1" applyFill="1" applyBorder="1" applyAlignment="1">
      <alignment horizontal="right" vertical="center"/>
    </xf>
    <xf numFmtId="164" fontId="11" fillId="0" borderId="3" xfId="1" quotePrefix="1" applyNumberFormat="1" applyFont="1" applyFill="1" applyBorder="1" applyAlignment="1">
      <alignment horizontal="right" vertical="center"/>
    </xf>
    <xf numFmtId="164" fontId="11" fillId="0" borderId="3" xfId="1" applyNumberFormat="1" applyFont="1" applyFill="1" applyBorder="1" applyAlignment="1">
      <alignment horizontal="right" vertical="center"/>
    </xf>
    <xf numFmtId="166" fontId="11" fillId="0" borderId="3" xfId="1" applyNumberFormat="1" applyFont="1" applyFill="1" applyBorder="1" applyAlignment="1">
      <alignment horizontal="right"/>
    </xf>
    <xf numFmtId="164" fontId="11" fillId="0" borderId="3" xfId="1" applyNumberFormat="1" applyFont="1" applyFill="1" applyBorder="1" applyAlignment="1">
      <alignment horizontal="right"/>
    </xf>
    <xf numFmtId="166" fontId="11" fillId="0" borderId="5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1" fillId="0" borderId="0" xfId="3" applyFont="1" applyFill="1" applyBorder="1" applyAlignment="1">
      <alignment horizontal="center" vertical="center" wrapText="1"/>
    </xf>
    <xf numFmtId="3" fontId="9" fillId="0" borderId="0" xfId="2" applyNumberFormat="1" applyFont="1" applyBorder="1" applyAlignment="1" applyProtection="1">
      <alignment horizontal="right" vertical="center"/>
    </xf>
    <xf numFmtId="0" fontId="9" fillId="0" borderId="0" xfId="0" applyFont="1" applyBorder="1"/>
    <xf numFmtId="3" fontId="9" fillId="0" borderId="0" xfId="0" applyNumberFormat="1" applyFont="1"/>
    <xf numFmtId="0" fontId="11" fillId="0" borderId="14" xfId="2" applyFont="1" applyBorder="1" applyAlignment="1">
      <alignment horizontal="center" vertical="center"/>
    </xf>
    <xf numFmtId="164" fontId="11" fillId="3" borderId="3" xfId="1" quotePrefix="1" applyNumberFormat="1" applyFont="1" applyFill="1" applyBorder="1" applyAlignment="1">
      <alignment horizontal="right" vertical="center"/>
    </xf>
    <xf numFmtId="0" fontId="9" fillId="0" borderId="0" xfId="0" applyFont="1" applyFill="1"/>
    <xf numFmtId="0" fontId="11" fillId="0" borderId="31" xfId="0" applyFont="1" applyFill="1" applyBorder="1" applyAlignment="1">
      <alignment horizontal="right"/>
    </xf>
    <xf numFmtId="0" fontId="11" fillId="3" borderId="7" xfId="2" applyFont="1" applyFill="1" applyBorder="1" applyAlignment="1">
      <alignment horizontal="center" vertical="center"/>
    </xf>
    <xf numFmtId="0" fontId="11" fillId="3" borderId="13" xfId="2" applyFont="1" applyFill="1" applyBorder="1" applyAlignment="1">
      <alignment horizontal="center" vertical="center"/>
    </xf>
    <xf numFmtId="0" fontId="11" fillId="3" borderId="13" xfId="2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14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 wrapText="1"/>
    </xf>
    <xf numFmtId="49" fontId="11" fillId="3" borderId="7" xfId="1" applyNumberFormat="1" applyFont="1" applyFill="1" applyBorder="1" applyAlignment="1">
      <alignment horizontal="right" vertical="center"/>
    </xf>
    <xf numFmtId="164" fontId="11" fillId="3" borderId="3" xfId="1" applyNumberFormat="1" applyFont="1" applyFill="1" applyBorder="1" applyAlignment="1">
      <alignment horizontal="right" vertical="center"/>
    </xf>
    <xf numFmtId="166" fontId="11" fillId="3" borderId="3" xfId="1" applyNumberFormat="1" applyFont="1" applyFill="1" applyBorder="1" applyAlignment="1">
      <alignment horizontal="right"/>
    </xf>
    <xf numFmtId="164" fontId="10" fillId="3" borderId="20" xfId="1" quotePrefix="1" applyNumberFormat="1" applyFont="1" applyFill="1" applyBorder="1" applyAlignment="1">
      <alignment horizontal="right" vertical="center"/>
    </xf>
    <xf numFmtId="166" fontId="11" fillId="3" borderId="5" xfId="1" applyNumberFormat="1" applyFont="1" applyFill="1" applyBorder="1" applyAlignment="1">
      <alignment horizontal="right"/>
    </xf>
    <xf numFmtId="166" fontId="11" fillId="3" borderId="12" xfId="1" applyNumberFormat="1" applyFont="1" applyFill="1" applyBorder="1" applyAlignment="1">
      <alignment horizontal="right" vertical="center"/>
    </xf>
    <xf numFmtId="0" fontId="10" fillId="3" borderId="12" xfId="1" applyFont="1" applyFill="1" applyBorder="1" applyAlignment="1">
      <alignment horizontal="right" vertical="center"/>
    </xf>
    <xf numFmtId="0" fontId="11" fillId="3" borderId="1" xfId="3" applyFont="1" applyFill="1" applyBorder="1" applyAlignment="1">
      <alignment horizontal="center" vertical="center" wrapText="1"/>
    </xf>
    <xf numFmtId="0" fontId="11" fillId="0" borderId="0" xfId="1" quotePrefix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9" fillId="0" borderId="5" xfId="2" applyFont="1" applyBorder="1" applyAlignment="1">
      <alignment horizontal="center" vertical="center"/>
    </xf>
    <xf numFmtId="3" fontId="9" fillId="0" borderId="10" xfId="2" applyNumberFormat="1" applyFont="1" applyBorder="1" applyAlignment="1" applyProtection="1">
      <alignment horizontal="right" vertical="center"/>
    </xf>
    <xf numFmtId="3" fontId="9" fillId="0" borderId="21" xfId="2" applyNumberFormat="1" applyFont="1" applyBorder="1" applyAlignment="1" applyProtection="1">
      <alignment horizontal="right" vertical="center"/>
    </xf>
    <xf numFmtId="0" fontId="11" fillId="0" borderId="12" xfId="3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11" fillId="0" borderId="5" xfId="2" applyFont="1" applyBorder="1" applyAlignment="1">
      <alignment vertical="center" wrapText="1"/>
    </xf>
    <xf numFmtId="49" fontId="11" fillId="0" borderId="0" xfId="1" applyNumberFormat="1" applyFont="1" applyFill="1" applyBorder="1" applyAlignment="1">
      <alignment horizontal="right" vertical="center"/>
    </xf>
    <xf numFmtId="164" fontId="11" fillId="0" borderId="0" xfId="1" quotePrefix="1" applyNumberFormat="1" applyFont="1" applyFill="1" applyBorder="1" applyAlignment="1">
      <alignment horizontal="right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 wrapText="1"/>
    </xf>
    <xf numFmtId="166" fontId="11" fillId="0" borderId="0" xfId="1" applyNumberFormat="1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right" vertical="center"/>
    </xf>
    <xf numFmtId="164" fontId="12" fillId="0" borderId="0" xfId="1" quotePrefix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 wrapText="1"/>
    </xf>
    <xf numFmtId="0" fontId="9" fillId="0" borderId="0" xfId="2" quotePrefix="1" applyFont="1" applyBorder="1" applyAlignment="1">
      <alignment horizontal="center" vertical="center" wrapText="1"/>
    </xf>
    <xf numFmtId="0" fontId="9" fillId="0" borderId="0" xfId="2" quotePrefix="1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3" fontId="9" fillId="0" borderId="9" xfId="2" applyNumberFormat="1" applyFont="1" applyBorder="1" applyAlignment="1" applyProtection="1">
      <alignment horizontal="right" vertical="center"/>
    </xf>
    <xf numFmtId="3" fontId="9" fillId="0" borderId="20" xfId="2" applyNumberFormat="1" applyFont="1" applyBorder="1" applyAlignment="1" applyProtection="1">
      <alignment horizontal="right" vertical="center"/>
    </xf>
    <xf numFmtId="0" fontId="9" fillId="0" borderId="0" xfId="0" applyFont="1" applyBorder="1" applyAlignment="1"/>
    <xf numFmtId="3" fontId="9" fillId="0" borderId="22" xfId="2" applyNumberFormat="1" applyFont="1" applyFill="1" applyBorder="1" applyAlignment="1" applyProtection="1">
      <alignment horizontal="right" vertical="center"/>
    </xf>
    <xf numFmtId="3" fontId="9" fillId="0" borderId="24" xfId="2" applyNumberFormat="1" applyFont="1" applyBorder="1" applyAlignment="1" applyProtection="1">
      <alignment horizontal="right" vertical="center"/>
    </xf>
    <xf numFmtId="49" fontId="11" fillId="0" borderId="3" xfId="1" applyNumberFormat="1" applyFont="1" applyFill="1" applyBorder="1" applyAlignment="1">
      <alignment horizontal="right" vertical="center"/>
    </xf>
    <xf numFmtId="3" fontId="11" fillId="3" borderId="29" xfId="2" applyNumberFormat="1" applyFont="1" applyFill="1" applyBorder="1" applyAlignment="1" applyProtection="1">
      <alignment horizontal="right" vertical="center"/>
    </xf>
    <xf numFmtId="0" fontId="9" fillId="0" borderId="7" xfId="2" applyFont="1" applyFill="1" applyBorder="1" applyAlignment="1">
      <alignment horizontal="center" vertical="center" wrapText="1"/>
    </xf>
    <xf numFmtId="3" fontId="9" fillId="0" borderId="12" xfId="2" applyNumberFormat="1" applyFont="1" applyBorder="1" applyAlignment="1" applyProtection="1">
      <alignment horizontal="right" vertical="center"/>
    </xf>
    <xf numFmtId="0" fontId="11" fillId="3" borderId="0" xfId="1" applyFont="1" applyFill="1" applyBorder="1" applyAlignment="1">
      <alignment horizontal="left" vertical="center"/>
    </xf>
    <xf numFmtId="0" fontId="11" fillId="3" borderId="39" xfId="1" applyFont="1" applyFill="1" applyBorder="1" applyAlignment="1">
      <alignment horizontal="left" vertical="center"/>
    </xf>
    <xf numFmtId="0" fontId="11" fillId="3" borderId="0" xfId="2" applyFont="1" applyFill="1" applyBorder="1" applyAlignment="1">
      <alignment horizontal="left" vertical="center"/>
    </xf>
    <xf numFmtId="0" fontId="11" fillId="3" borderId="0" xfId="2" applyFont="1" applyFill="1" applyBorder="1" applyAlignment="1">
      <alignment vertical="center" wrapText="1"/>
    </xf>
    <xf numFmtId="0" fontId="11" fillId="3" borderId="0" xfId="2" applyFont="1" applyFill="1" applyBorder="1" applyAlignment="1">
      <alignment horizontal="left"/>
    </xf>
    <xf numFmtId="0" fontId="11" fillId="3" borderId="6" xfId="2" applyFont="1" applyFill="1" applyBorder="1" applyAlignment="1">
      <alignment horizontal="left" vertical="center"/>
    </xf>
    <xf numFmtId="49" fontId="11" fillId="0" borderId="0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 wrapText="1"/>
    </xf>
    <xf numFmtId="3" fontId="13" fillId="0" borderId="0" xfId="2" applyNumberFormat="1" applyFont="1" applyBorder="1" applyAlignment="1" applyProtection="1">
      <alignment horizontal="right" vertical="center"/>
    </xf>
    <xf numFmtId="3" fontId="17" fillId="0" borderId="0" xfId="0" applyNumberFormat="1" applyFont="1"/>
    <xf numFmtId="0" fontId="11" fillId="0" borderId="0" xfId="2" applyFont="1" applyFill="1" applyBorder="1" applyAlignment="1">
      <alignment vertical="center" wrapText="1"/>
    </xf>
    <xf numFmtId="0" fontId="9" fillId="0" borderId="0" xfId="2" applyFont="1" applyBorder="1" applyAlignment="1">
      <alignment vertical="center" wrapText="1"/>
    </xf>
    <xf numFmtId="0" fontId="9" fillId="0" borderId="2" xfId="2" applyFont="1" applyBorder="1" applyAlignment="1">
      <alignment vertical="center" wrapText="1"/>
    </xf>
    <xf numFmtId="0" fontId="11" fillId="0" borderId="30" xfId="2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"/>
    </xf>
    <xf numFmtId="0" fontId="11" fillId="2" borderId="31" xfId="0" applyFont="1" applyFill="1" applyBorder="1" applyAlignment="1">
      <alignment wrapText="1"/>
    </xf>
    <xf numFmtId="0" fontId="11" fillId="2" borderId="34" xfId="0" applyFont="1" applyFill="1" applyBorder="1" applyAlignment="1">
      <alignment wrapText="1"/>
    </xf>
    <xf numFmtId="0" fontId="11" fillId="0" borderId="1" xfId="0" applyFont="1" applyBorder="1" applyAlignment="1"/>
    <xf numFmtId="0" fontId="11" fillId="0" borderId="27" xfId="0" applyFont="1" applyBorder="1" applyAlignment="1">
      <alignment horizontal="left"/>
    </xf>
    <xf numFmtId="49" fontId="11" fillId="0" borderId="33" xfId="0" applyNumberFormat="1" applyFont="1" applyBorder="1" applyAlignment="1">
      <alignment horizontal="center" wrapText="1"/>
    </xf>
    <xf numFmtId="0" fontId="11" fillId="0" borderId="31" xfId="0" applyFont="1" applyBorder="1" applyAlignment="1">
      <alignment horizontal="left"/>
    </xf>
    <xf numFmtId="49" fontId="11" fillId="0" borderId="32" xfId="0" applyNumberFormat="1" applyFont="1" applyBorder="1" applyAlignment="1">
      <alignment horizontal="center"/>
    </xf>
    <xf numFmtId="0" fontId="9" fillId="0" borderId="31" xfId="0" applyFont="1" applyBorder="1" applyAlignment="1">
      <alignment horizontal="left"/>
    </xf>
    <xf numFmtId="49" fontId="9" fillId="0" borderId="32" xfId="0" applyNumberFormat="1" applyFont="1" applyBorder="1" applyAlignment="1">
      <alignment horizontal="center"/>
    </xf>
    <xf numFmtId="49" fontId="11" fillId="0" borderId="32" xfId="0" applyNumberFormat="1" applyFont="1" applyFill="1" applyBorder="1" applyAlignment="1">
      <alignment horizontal="center"/>
    </xf>
    <xf numFmtId="0" fontId="9" fillId="0" borderId="31" xfId="0" applyFont="1" applyBorder="1" applyAlignment="1">
      <alignment horizontal="left" wrapText="1"/>
    </xf>
    <xf numFmtId="0" fontId="11" fillId="0" borderId="31" xfId="0" applyFont="1" applyBorder="1" applyAlignment="1">
      <alignment horizontal="left" wrapText="1"/>
    </xf>
    <xf numFmtId="49" fontId="11" fillId="2" borderId="33" xfId="0" applyNumberFormat="1" applyFont="1" applyFill="1" applyBorder="1" applyAlignment="1">
      <alignment horizontal="center"/>
    </xf>
    <xf numFmtId="49" fontId="9" fillId="2" borderId="33" xfId="0" applyNumberFormat="1" applyFont="1" applyFill="1" applyBorder="1" applyAlignment="1">
      <alignment horizontal="center"/>
    </xf>
    <xf numFmtId="0" fontId="11" fillId="2" borderId="27" xfId="0" applyFont="1" applyFill="1" applyBorder="1" applyAlignment="1">
      <alignment wrapText="1"/>
    </xf>
    <xf numFmtId="49" fontId="11" fillId="2" borderId="32" xfId="0" applyNumberFormat="1" applyFont="1" applyFill="1" applyBorder="1" applyAlignment="1">
      <alignment horizontal="center"/>
    </xf>
    <xf numFmtId="0" fontId="11" fillId="2" borderId="31" xfId="0" applyFont="1" applyFill="1" applyBorder="1" applyAlignment="1">
      <alignment horizontal="left" wrapText="1"/>
    </xf>
    <xf numFmtId="49" fontId="9" fillId="2" borderId="32" xfId="0" applyNumberFormat="1" applyFont="1" applyFill="1" applyBorder="1" applyAlignment="1">
      <alignment horizontal="center"/>
    </xf>
    <xf numFmtId="49" fontId="11" fillId="2" borderId="37" xfId="0" applyNumberFormat="1" applyFont="1" applyFill="1" applyBorder="1" applyAlignment="1">
      <alignment horizontal="center"/>
    </xf>
    <xf numFmtId="0" fontId="11" fillId="2" borderId="28" xfId="0" applyFont="1" applyFill="1" applyBorder="1" applyAlignment="1">
      <alignment horizontal="right"/>
    </xf>
    <xf numFmtId="49" fontId="11" fillId="2" borderId="29" xfId="0" applyNumberFormat="1" applyFont="1" applyFill="1" applyBorder="1" applyAlignment="1">
      <alignment horizontal="center"/>
    </xf>
    <xf numFmtId="0" fontId="9" fillId="2" borderId="31" xfId="0" applyFont="1" applyFill="1" applyBorder="1" applyAlignment="1">
      <alignment horizontal="right"/>
    </xf>
    <xf numFmtId="0" fontId="11" fillId="2" borderId="31" xfId="0" applyFont="1" applyFill="1" applyBorder="1" applyAlignment="1">
      <alignment horizontal="right"/>
    </xf>
    <xf numFmtId="0" fontId="11" fillId="2" borderId="34" xfId="0" applyFont="1" applyFill="1" applyBorder="1" applyAlignment="1">
      <alignment horizontal="right"/>
    </xf>
    <xf numFmtId="49" fontId="9" fillId="2" borderId="37" xfId="0" applyNumberFormat="1" applyFont="1" applyFill="1" applyBorder="1" applyAlignment="1">
      <alignment horizontal="center"/>
    </xf>
    <xf numFmtId="0" fontId="9" fillId="2" borderId="38" xfId="0" applyFont="1" applyFill="1" applyBorder="1" applyAlignment="1">
      <alignment horizontal="right"/>
    </xf>
    <xf numFmtId="49" fontId="9" fillId="2" borderId="35" xfId="0" applyNumberFormat="1" applyFont="1" applyFill="1" applyBorder="1" applyAlignment="1">
      <alignment horizontal="center"/>
    </xf>
    <xf numFmtId="0" fontId="13" fillId="0" borderId="0" xfId="0" applyFont="1" applyBorder="1"/>
    <xf numFmtId="0" fontId="9" fillId="0" borderId="0" xfId="0" applyFont="1" applyFill="1" applyBorder="1"/>
    <xf numFmtId="0" fontId="11" fillId="3" borderId="0" xfId="2" applyFont="1" applyFill="1" applyBorder="1" applyAlignment="1">
      <alignment vertical="center"/>
    </xf>
    <xf numFmtId="0" fontId="9" fillId="0" borderId="1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/>
    </xf>
    <xf numFmtId="0" fontId="11" fillId="0" borderId="12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vertical="center" wrapText="1"/>
    </xf>
    <xf numFmtId="0" fontId="12" fillId="0" borderId="6" xfId="1" applyFont="1" applyFill="1" applyBorder="1" applyAlignment="1">
      <alignment horizontal="right" vertical="center"/>
    </xf>
    <xf numFmtId="0" fontId="11" fillId="0" borderId="6" xfId="3" applyFont="1" applyFill="1" applyBorder="1" applyAlignment="1">
      <alignment horizontal="center" vertical="center" wrapText="1"/>
    </xf>
    <xf numFmtId="166" fontId="11" fillId="0" borderId="20" xfId="1" applyNumberFormat="1" applyFont="1" applyFill="1" applyBorder="1" applyAlignment="1">
      <alignment horizontal="right" vertical="center"/>
    </xf>
    <xf numFmtId="0" fontId="12" fillId="0" borderId="20" xfId="1" applyFont="1" applyFill="1" applyBorder="1" applyAlignment="1">
      <alignment horizontal="right" vertical="center"/>
    </xf>
    <xf numFmtId="0" fontId="11" fillId="0" borderId="15" xfId="3" applyFont="1" applyFill="1" applyBorder="1" applyAlignment="1">
      <alignment horizontal="center" vertical="center" wrapText="1"/>
    </xf>
    <xf numFmtId="0" fontId="17" fillId="0" borderId="0" xfId="2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1" fontId="17" fillId="0" borderId="0" xfId="2" applyNumberFormat="1" applyFont="1" applyBorder="1" applyAlignment="1">
      <alignment horizontal="center" vertical="center"/>
    </xf>
    <xf numFmtId="1" fontId="17" fillId="0" borderId="0" xfId="2" applyNumberFormat="1" applyFont="1" applyBorder="1" applyAlignment="1" applyProtection="1">
      <alignment horizontal="center" vertical="center"/>
    </xf>
    <xf numFmtId="3" fontId="13" fillId="0" borderId="0" xfId="0" applyNumberFormat="1" applyFont="1" applyAlignment="1"/>
    <xf numFmtId="0" fontId="13" fillId="0" borderId="0" xfId="0" applyFont="1" applyAlignment="1"/>
    <xf numFmtId="0" fontId="9" fillId="0" borderId="13" xfId="2" applyFont="1" applyBorder="1" applyAlignment="1">
      <alignment horizontal="center" vertical="center" wrapText="1"/>
    </xf>
    <xf numFmtId="0" fontId="11" fillId="0" borderId="13" xfId="2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/>
    </xf>
    <xf numFmtId="3" fontId="9" fillId="0" borderId="22" xfId="2" applyNumberFormat="1" applyFont="1" applyBorder="1" applyAlignment="1" applyProtection="1">
      <alignment horizontal="right" vertical="center"/>
    </xf>
    <xf numFmtId="3" fontId="9" fillId="0" borderId="19" xfId="2" applyNumberFormat="1" applyFont="1" applyBorder="1" applyAlignment="1" applyProtection="1">
      <alignment horizontal="right" vertical="center"/>
    </xf>
    <xf numFmtId="3" fontId="9" fillId="0" borderId="17" xfId="2" applyNumberFormat="1" applyFont="1" applyBorder="1" applyAlignment="1" applyProtection="1">
      <alignment horizontal="right" vertical="center"/>
    </xf>
    <xf numFmtId="3" fontId="9" fillId="0" borderId="18" xfId="2" applyNumberFormat="1" applyFont="1" applyBorder="1" applyAlignment="1" applyProtection="1">
      <alignment horizontal="right" vertical="center"/>
    </xf>
    <xf numFmtId="0" fontId="11" fillId="0" borderId="12" xfId="2" applyFont="1" applyFill="1" applyBorder="1" applyAlignment="1" applyProtection="1">
      <alignment horizontal="center" vertical="center" wrapText="1"/>
    </xf>
    <xf numFmtId="0" fontId="11" fillId="0" borderId="12" xfId="0" applyFont="1" applyFill="1" applyBorder="1" applyAlignment="1" applyProtection="1">
      <alignment horizontal="center" vertical="center" wrapText="1"/>
    </xf>
    <xf numFmtId="0" fontId="11" fillId="0" borderId="12" xfId="0" applyFont="1" applyFill="1" applyBorder="1" applyAlignment="1" applyProtection="1">
      <alignment horizontal="center" vertical="center"/>
    </xf>
    <xf numFmtId="0" fontId="11" fillId="0" borderId="45" xfId="2" applyFont="1" applyFill="1" applyBorder="1" applyAlignment="1" applyProtection="1">
      <alignment vertical="center" wrapText="1"/>
    </xf>
    <xf numFmtId="0" fontId="11" fillId="0" borderId="9" xfId="0" applyFont="1" applyFill="1" applyBorder="1" applyAlignment="1" applyProtection="1">
      <alignment vertical="center" wrapText="1"/>
    </xf>
    <xf numFmtId="0" fontId="11" fillId="0" borderId="21" xfId="0" applyFont="1" applyFill="1" applyBorder="1" applyAlignment="1" applyProtection="1">
      <alignment vertical="center"/>
    </xf>
    <xf numFmtId="3" fontId="9" fillId="0" borderId="45" xfId="2" applyNumberFormat="1" applyFont="1" applyBorder="1" applyAlignment="1" applyProtection="1">
      <alignment horizontal="right" vertical="center"/>
    </xf>
    <xf numFmtId="3" fontId="9" fillId="0" borderId="41" xfId="2" applyNumberFormat="1" applyFont="1" applyBorder="1" applyAlignment="1" applyProtection="1">
      <alignment horizontal="right" vertical="center"/>
    </xf>
    <xf numFmtId="3" fontId="9" fillId="0" borderId="11" xfId="2" applyNumberFormat="1" applyFont="1" applyBorder="1" applyAlignment="1" applyProtection="1">
      <alignment horizontal="right" vertical="center"/>
    </xf>
    <xf numFmtId="3" fontId="9" fillId="0" borderId="42" xfId="2" applyNumberFormat="1" applyFont="1" applyBorder="1" applyAlignment="1" applyProtection="1">
      <alignment horizontal="right" vertical="center"/>
    </xf>
    <xf numFmtId="3" fontId="9" fillId="0" borderId="24" xfId="2" applyNumberFormat="1" applyFont="1" applyFill="1" applyBorder="1" applyAlignment="1" applyProtection="1">
      <alignment horizontal="right" vertical="center"/>
    </xf>
    <xf numFmtId="3" fontId="9" fillId="0" borderId="23" xfId="2" applyNumberFormat="1" applyFont="1" applyBorder="1" applyAlignment="1" applyProtection="1">
      <alignment horizontal="right" vertical="center"/>
    </xf>
    <xf numFmtId="3" fontId="9" fillId="0" borderId="16" xfId="2" applyNumberFormat="1" applyFont="1" applyBorder="1" applyAlignment="1" applyProtection="1">
      <alignment horizontal="right" vertical="center"/>
    </xf>
    <xf numFmtId="3" fontId="9" fillId="0" borderId="25" xfId="2" applyNumberFormat="1" applyFont="1" applyBorder="1" applyAlignment="1" applyProtection="1">
      <alignment horizontal="right" vertical="center"/>
    </xf>
    <xf numFmtId="3" fontId="9" fillId="0" borderId="26" xfId="2" applyNumberFormat="1" applyFont="1" applyBorder="1" applyAlignment="1" applyProtection="1">
      <alignment horizontal="right" vertical="center"/>
    </xf>
    <xf numFmtId="3" fontId="9" fillId="0" borderId="0" xfId="0" applyNumberFormat="1" applyFont="1" applyBorder="1"/>
    <xf numFmtId="0" fontId="11" fillId="0" borderId="20" xfId="0" applyFont="1" applyFill="1" applyBorder="1" applyAlignment="1" applyProtection="1">
      <alignment vertical="center" wrapText="1"/>
    </xf>
    <xf numFmtId="3" fontId="9" fillId="0" borderId="9" xfId="2" applyNumberFormat="1" applyFont="1" applyFill="1" applyBorder="1" applyAlignment="1" applyProtection="1">
      <alignment horizontal="right" vertical="center"/>
    </xf>
    <xf numFmtId="3" fontId="9" fillId="0" borderId="20" xfId="2" applyNumberFormat="1" applyFont="1" applyFill="1" applyBorder="1" applyAlignment="1" applyProtection="1">
      <alignment horizontal="right" vertical="center"/>
    </xf>
    <xf numFmtId="3" fontId="9" fillId="0" borderId="11" xfId="2" applyNumberFormat="1" applyFont="1" applyFill="1" applyBorder="1" applyAlignment="1" applyProtection="1">
      <alignment horizontal="right" vertical="center"/>
    </xf>
    <xf numFmtId="3" fontId="9" fillId="0" borderId="17" xfId="2" applyNumberFormat="1" applyFont="1" applyFill="1" applyBorder="1" applyAlignment="1" applyProtection="1">
      <alignment horizontal="right" vertical="center"/>
    </xf>
    <xf numFmtId="0" fontId="11" fillId="0" borderId="24" xfId="2" applyFont="1" applyFill="1" applyBorder="1" applyAlignment="1" applyProtection="1">
      <alignment vertical="center" wrapText="1"/>
    </xf>
    <xf numFmtId="0" fontId="11" fillId="0" borderId="10" xfId="0" applyFont="1" applyFill="1" applyBorder="1" applyAlignment="1" applyProtection="1">
      <alignment vertical="center"/>
    </xf>
    <xf numFmtId="3" fontId="9" fillId="0" borderId="45" xfId="2" applyNumberFormat="1" applyFont="1" applyFill="1" applyBorder="1" applyAlignment="1" applyProtection="1">
      <alignment horizontal="right" vertical="center"/>
    </xf>
    <xf numFmtId="3" fontId="9" fillId="0" borderId="21" xfId="2" applyNumberFormat="1" applyFont="1" applyFill="1" applyBorder="1" applyAlignment="1" applyProtection="1">
      <alignment horizontal="right" vertical="center"/>
    </xf>
    <xf numFmtId="3" fontId="9" fillId="0" borderId="41" xfId="2" applyNumberFormat="1" applyFont="1" applyFill="1" applyBorder="1" applyAlignment="1" applyProtection="1">
      <alignment horizontal="right" vertical="center"/>
    </xf>
    <xf numFmtId="3" fontId="9" fillId="0" borderId="19" xfId="2" applyNumberFormat="1" applyFont="1" applyFill="1" applyBorder="1" applyAlignment="1" applyProtection="1">
      <alignment horizontal="right" vertical="center"/>
    </xf>
    <xf numFmtId="164" fontId="7" fillId="3" borderId="3" xfId="1" applyNumberFormat="1" applyFont="1" applyFill="1" applyBorder="1" applyAlignment="1">
      <alignment horizontal="right"/>
    </xf>
    <xf numFmtId="3" fontId="9" fillId="0" borderId="54" xfId="2" applyNumberFormat="1" applyFont="1" applyBorder="1" applyAlignment="1" applyProtection="1">
      <alignment horizontal="right" vertical="center"/>
    </xf>
    <xf numFmtId="3" fontId="9" fillId="0" borderId="23" xfId="2" applyNumberFormat="1" applyFont="1" applyFill="1" applyBorder="1" applyAlignment="1" applyProtection="1">
      <alignment horizontal="right" vertical="center"/>
    </xf>
    <xf numFmtId="3" fontId="9" fillId="0" borderId="55" xfId="2" applyNumberFormat="1" applyFont="1" applyBorder="1" applyAlignment="1" applyProtection="1">
      <alignment horizontal="right" vertical="center"/>
    </xf>
    <xf numFmtId="1" fontId="11" fillId="0" borderId="0" xfId="2" applyNumberFormat="1" applyFont="1" applyBorder="1" applyAlignment="1">
      <alignment horizontal="center" vertical="center"/>
    </xf>
    <xf numFmtId="1" fontId="11" fillId="0" borderId="0" xfId="2" applyNumberFormat="1" applyFont="1" applyBorder="1" applyAlignment="1" applyProtection="1">
      <alignment horizontal="center" vertical="center"/>
    </xf>
    <xf numFmtId="3" fontId="9" fillId="0" borderId="47" xfId="2" applyNumberFormat="1" applyFont="1" applyBorder="1" applyAlignment="1" applyProtection="1">
      <alignment horizontal="right" vertical="center"/>
    </xf>
    <xf numFmtId="0" fontId="11" fillId="0" borderId="0" xfId="2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56" xfId="2" applyFont="1" applyFill="1" applyBorder="1" applyAlignment="1" applyProtection="1">
      <alignment vertical="center" wrapText="1"/>
    </xf>
    <xf numFmtId="0" fontId="11" fillId="0" borderId="57" xfId="0" applyFont="1" applyFill="1" applyBorder="1" applyAlignment="1" applyProtection="1">
      <alignment vertical="center" wrapText="1"/>
    </xf>
    <xf numFmtId="0" fontId="11" fillId="0" borderId="42" xfId="0" applyFont="1" applyFill="1" applyBorder="1" applyAlignment="1" applyProtection="1">
      <alignment vertical="center"/>
    </xf>
    <xf numFmtId="0" fontId="16" fillId="0" borderId="0" xfId="0" applyFont="1" applyAlignment="1">
      <alignment horizontal="center"/>
    </xf>
    <xf numFmtId="0" fontId="11" fillId="3" borderId="15" xfId="1" applyFont="1" applyFill="1" applyBorder="1" applyAlignment="1">
      <alignment horizontal="left" vertical="center" wrapText="1"/>
    </xf>
    <xf numFmtId="0" fontId="19" fillId="0" borderId="0" xfId="0" applyFont="1"/>
    <xf numFmtId="0" fontId="18" fillId="0" borderId="24" xfId="0" applyFont="1" applyBorder="1"/>
    <xf numFmtId="0" fontId="18" fillId="0" borderId="20" xfId="0" applyFont="1" applyBorder="1" applyAlignment="1">
      <alignment wrapText="1"/>
    </xf>
    <xf numFmtId="0" fontId="19" fillId="0" borderId="24" xfId="0" applyFont="1" applyBorder="1"/>
    <xf numFmtId="0" fontId="22" fillId="0" borderId="48" xfId="0" applyFont="1" applyBorder="1" applyAlignment="1">
      <alignment wrapText="1"/>
    </xf>
    <xf numFmtId="0" fontId="19" fillId="0" borderId="24" xfId="0" applyFont="1" applyFill="1" applyBorder="1" applyAlignment="1"/>
    <xf numFmtId="0" fontId="19" fillId="0" borderId="20" xfId="0" applyFont="1" applyFill="1" applyBorder="1"/>
    <xf numFmtId="0" fontId="11" fillId="3" borderId="13" xfId="2" applyFont="1" applyFill="1" applyBorder="1" applyAlignment="1" applyProtection="1">
      <alignment horizontal="center" vertical="center" wrapText="1"/>
    </xf>
    <xf numFmtId="0" fontId="11" fillId="3" borderId="13" xfId="0" applyFont="1" applyFill="1" applyBorder="1" applyAlignment="1" applyProtection="1">
      <alignment horizontal="center" vertical="center"/>
    </xf>
    <xf numFmtId="3" fontId="11" fillId="3" borderId="14" xfId="2" applyNumberFormat="1" applyFont="1" applyFill="1" applyBorder="1" applyAlignment="1" applyProtection="1">
      <alignment horizontal="right" vertical="center"/>
    </xf>
    <xf numFmtId="3" fontId="11" fillId="3" borderId="22" xfId="2" applyNumberFormat="1" applyFont="1" applyFill="1" applyBorder="1" applyAlignment="1" applyProtection="1">
      <alignment horizontal="right" vertical="center"/>
    </xf>
    <xf numFmtId="164" fontId="7" fillId="0" borderId="3" xfId="1" applyNumberFormat="1" applyFont="1" applyFill="1" applyBorder="1" applyAlignment="1">
      <alignment horizontal="right"/>
    </xf>
    <xf numFmtId="49" fontId="11" fillId="2" borderId="32" xfId="0" applyNumberFormat="1" applyFont="1" applyFill="1" applyBorder="1" applyAlignment="1" applyProtection="1">
      <alignment horizontal="center"/>
      <protection hidden="1"/>
    </xf>
    <xf numFmtId="0" fontId="11" fillId="0" borderId="12" xfId="0" applyFont="1" applyBorder="1" applyAlignment="1"/>
    <xf numFmtId="3" fontId="9" fillId="0" borderId="55" xfId="2" applyNumberFormat="1" applyFont="1" applyFill="1" applyBorder="1" applyAlignment="1" applyProtection="1">
      <alignment horizontal="right" vertical="center"/>
    </xf>
    <xf numFmtId="3" fontId="9" fillId="0" borderId="18" xfId="2" applyNumberFormat="1" applyFont="1" applyFill="1" applyBorder="1" applyAlignment="1" applyProtection="1">
      <alignment horizontal="right" vertical="center"/>
    </xf>
    <xf numFmtId="0" fontId="23" fillId="0" borderId="48" xfId="0" applyFont="1" applyBorder="1" applyAlignment="1">
      <alignment wrapText="1"/>
    </xf>
    <xf numFmtId="0" fontId="11" fillId="0" borderId="28" xfId="0" applyFont="1" applyFill="1" applyBorder="1" applyAlignment="1">
      <alignment horizontal="right"/>
    </xf>
    <xf numFmtId="0" fontId="19" fillId="4" borderId="10" xfId="0" applyFont="1" applyFill="1" applyBorder="1"/>
    <xf numFmtId="0" fontId="19" fillId="3" borderId="21" xfId="0" applyFont="1" applyFill="1" applyBorder="1" applyAlignment="1">
      <alignment horizontal="center"/>
    </xf>
    <xf numFmtId="0" fontId="18" fillId="0" borderId="24" xfId="0" applyFont="1" applyFill="1" applyBorder="1"/>
    <xf numFmtId="0" fontId="20" fillId="0" borderId="48" xfId="0" applyFont="1" applyFill="1" applyBorder="1" applyAlignment="1">
      <alignment wrapText="1"/>
    </xf>
    <xf numFmtId="0" fontId="24" fillId="0" borderId="0" xfId="0" applyFont="1" applyBorder="1" applyAlignment="1"/>
    <xf numFmtId="0" fontId="4" fillId="0" borderId="0" xfId="0" applyFont="1" applyFill="1" applyBorder="1"/>
    <xf numFmtId="0" fontId="4" fillId="0" borderId="13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167" fontId="11" fillId="0" borderId="0" xfId="0" applyNumberFormat="1" applyFont="1" applyFill="1" applyBorder="1" applyAlignment="1">
      <alignment horizontal="right"/>
    </xf>
    <xf numFmtId="3" fontId="9" fillId="0" borderId="0" xfId="2" applyNumberFormat="1" applyFont="1" applyFill="1" applyBorder="1" applyAlignment="1" applyProtection="1">
      <alignment horizontal="right" vertical="center"/>
    </xf>
    <xf numFmtId="0" fontId="4" fillId="0" borderId="7" xfId="0" applyFont="1" applyFill="1" applyBorder="1" applyAlignment="1">
      <alignment horizontal="center" wrapText="1"/>
    </xf>
    <xf numFmtId="3" fontId="9" fillId="0" borderId="2" xfId="2" applyNumberFormat="1" applyFont="1" applyBorder="1" applyAlignment="1" applyProtection="1">
      <alignment horizontal="right" vertical="center"/>
    </xf>
    <xf numFmtId="0" fontId="26" fillId="0" borderId="0" xfId="0" applyFont="1"/>
    <xf numFmtId="0" fontId="19" fillId="3" borderId="45" xfId="0" applyFont="1" applyFill="1" applyBorder="1"/>
    <xf numFmtId="0" fontId="23" fillId="4" borderId="24" xfId="0" applyFont="1" applyFill="1" applyBorder="1" applyAlignment="1"/>
    <xf numFmtId="0" fontId="23" fillId="4" borderId="48" xfId="0" applyFont="1" applyFill="1" applyBorder="1" applyAlignment="1">
      <alignment wrapText="1"/>
    </xf>
    <xf numFmtId="0" fontId="21" fillId="0" borderId="24" xfId="0" applyFont="1" applyBorder="1"/>
    <xf numFmtId="0" fontId="19" fillId="0" borderId="24" xfId="0" applyFont="1" applyFill="1" applyBorder="1"/>
    <xf numFmtId="0" fontId="22" fillId="0" borderId="48" xfId="0" applyFont="1" applyFill="1" applyBorder="1" applyAlignment="1">
      <alignment wrapText="1"/>
    </xf>
    <xf numFmtId="0" fontId="19" fillId="4" borderId="24" xfId="0" applyFont="1" applyFill="1" applyBorder="1" applyAlignment="1"/>
    <xf numFmtId="0" fontId="23" fillId="0" borderId="48" xfId="0" applyFont="1" applyFill="1" applyBorder="1" applyAlignment="1">
      <alignment wrapText="1"/>
    </xf>
    <xf numFmtId="0" fontId="11" fillId="0" borderId="8" xfId="2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0" fontId="11" fillId="0" borderId="6" xfId="2" applyFont="1" applyFill="1" applyBorder="1" applyAlignment="1">
      <alignment horizontal="left" vertical="center"/>
    </xf>
    <xf numFmtId="0" fontId="9" fillId="0" borderId="5" xfId="0" applyFont="1" applyBorder="1" applyAlignment="1"/>
    <xf numFmtId="0" fontId="9" fillId="0" borderId="27" xfId="0" applyFont="1" applyBorder="1" applyAlignment="1"/>
    <xf numFmtId="2" fontId="4" fillId="0" borderId="32" xfId="0" applyNumberFormat="1" applyFont="1" applyBorder="1" applyAlignment="1"/>
    <xf numFmtId="2" fontId="4" fillId="0" borderId="35" xfId="0" applyNumberFormat="1" applyFont="1" applyBorder="1" applyAlignment="1"/>
    <xf numFmtId="2" fontId="4" fillId="0" borderId="33" xfId="0" applyNumberFormat="1" applyFont="1" applyBorder="1" applyAlignment="1"/>
    <xf numFmtId="2" fontId="4" fillId="0" borderId="37" xfId="0" applyNumberFormat="1" applyFont="1" applyBorder="1" applyAlignment="1"/>
    <xf numFmtId="2" fontId="4" fillId="0" borderId="12" xfId="0" applyNumberFormat="1" applyFont="1" applyBorder="1" applyAlignment="1"/>
    <xf numFmtId="0" fontId="4" fillId="0" borderId="33" xfId="0" applyFont="1" applyBorder="1" applyAlignment="1"/>
    <xf numFmtId="0" fontId="4" fillId="0" borderId="12" xfId="0" applyFont="1" applyBorder="1" applyAlignment="1"/>
    <xf numFmtId="0" fontId="11" fillId="0" borderId="4" xfId="2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/>
    </xf>
    <xf numFmtId="3" fontId="9" fillId="0" borderId="56" xfId="2" applyNumberFormat="1" applyFont="1" applyBorder="1" applyAlignment="1" applyProtection="1">
      <alignment horizontal="right" vertical="center"/>
    </xf>
    <xf numFmtId="3" fontId="9" fillId="0" borderId="57" xfId="2" applyNumberFormat="1" applyFont="1" applyBorder="1" applyAlignment="1" applyProtection="1">
      <alignment horizontal="right" vertical="center"/>
    </xf>
    <xf numFmtId="3" fontId="9" fillId="0" borderId="53" xfId="2" applyNumberFormat="1" applyFont="1" applyBorder="1" applyAlignment="1" applyProtection="1">
      <alignment horizontal="right" vertical="center"/>
    </xf>
    <xf numFmtId="3" fontId="9" fillId="0" borderId="15" xfId="2" applyNumberFormat="1" applyFont="1" applyBorder="1" applyAlignment="1" applyProtection="1">
      <alignment horizontal="right" vertical="center"/>
    </xf>
    <xf numFmtId="3" fontId="9" fillId="0" borderId="58" xfId="2" applyNumberFormat="1" applyFont="1" applyBorder="1" applyAlignment="1" applyProtection="1">
      <alignment horizontal="right" vertical="center"/>
    </xf>
    <xf numFmtId="0" fontId="26" fillId="0" borderId="3" xfId="0" applyFont="1" applyBorder="1"/>
    <xf numFmtId="0" fontId="26" fillId="0" borderId="0" xfId="0" applyFont="1" applyBorder="1"/>
    <xf numFmtId="0" fontId="26" fillId="0" borderId="26" xfId="0" applyFont="1" applyFill="1" applyBorder="1" applyAlignment="1">
      <alignment wrapText="1"/>
    </xf>
    <xf numFmtId="0" fontId="26" fillId="0" borderId="24" xfId="0" applyFont="1" applyFill="1" applyBorder="1"/>
    <xf numFmtId="0" fontId="26" fillId="0" borderId="20" xfId="0" applyFont="1" applyFill="1" applyBorder="1"/>
    <xf numFmtId="1" fontId="26" fillId="0" borderId="0" xfId="0" applyNumberFormat="1" applyFont="1"/>
    <xf numFmtId="0" fontId="26" fillId="0" borderId="5" xfId="0" applyFont="1" applyBorder="1"/>
    <xf numFmtId="0" fontId="26" fillId="0" borderId="6" xfId="0" applyFont="1" applyBorder="1"/>
    <xf numFmtId="0" fontId="29" fillId="0" borderId="0" xfId="0" applyFont="1"/>
    <xf numFmtId="1" fontId="26" fillId="0" borderId="0" xfId="0" applyNumberFormat="1" applyFont="1" applyFill="1" applyBorder="1"/>
    <xf numFmtId="0" fontId="26" fillId="0" borderId="0" xfId="0" applyFont="1" applyFill="1" applyBorder="1"/>
    <xf numFmtId="0" fontId="30" fillId="0" borderId="0" xfId="0" applyFont="1" applyBorder="1" applyAlignment="1"/>
    <xf numFmtId="0" fontId="19" fillId="4" borderId="45" xfId="0" applyFont="1" applyFill="1" applyBorder="1"/>
    <xf numFmtId="0" fontId="19" fillId="4" borderId="30" xfId="0" applyFont="1" applyFill="1" applyBorder="1" applyAlignment="1">
      <alignment horizontal="center"/>
    </xf>
    <xf numFmtId="0" fontId="19" fillId="3" borderId="30" xfId="0" applyFont="1" applyFill="1" applyBorder="1" applyAlignment="1">
      <alignment horizontal="center" wrapText="1"/>
    </xf>
    <xf numFmtId="0" fontId="19" fillId="3" borderId="43" xfId="0" applyFont="1" applyFill="1" applyBorder="1" applyAlignment="1">
      <alignment horizontal="center"/>
    </xf>
    <xf numFmtId="0" fontId="19" fillId="4" borderId="48" xfId="0" applyFont="1" applyFill="1" applyBorder="1" applyAlignment="1">
      <alignment wrapText="1"/>
    </xf>
    <xf numFmtId="0" fontId="19" fillId="4" borderId="24" xfId="0" applyFont="1" applyFill="1" applyBorder="1"/>
    <xf numFmtId="0" fontId="19" fillId="4" borderId="15" xfId="0" applyFont="1" applyFill="1" applyBorder="1"/>
    <xf numFmtId="0" fontId="19" fillId="0" borderId="15" xfId="0" applyFont="1" applyBorder="1" applyAlignment="1">
      <alignment wrapText="1"/>
    </xf>
    <xf numFmtId="0" fontId="19" fillId="6" borderId="15" xfId="0" applyFont="1" applyFill="1" applyBorder="1" applyAlignment="1">
      <alignment wrapText="1"/>
    </xf>
    <xf numFmtId="0" fontId="23" fillId="0" borderId="15" xfId="0" applyFont="1" applyBorder="1" applyAlignment="1">
      <alignment wrapText="1"/>
    </xf>
    <xf numFmtId="0" fontId="19" fillId="0" borderId="48" xfId="0" applyFont="1" applyFill="1" applyBorder="1" applyAlignment="1">
      <alignment wrapText="1"/>
    </xf>
    <xf numFmtId="0" fontId="19" fillId="0" borderId="48" xfId="0" applyFont="1" applyBorder="1" applyAlignment="1">
      <alignment wrapText="1"/>
    </xf>
    <xf numFmtId="0" fontId="19" fillId="4" borderId="31" xfId="0" applyFont="1" applyFill="1" applyBorder="1"/>
    <xf numFmtId="0" fontId="0" fillId="0" borderId="0" xfId="0" applyFill="1"/>
    <xf numFmtId="0" fontId="19" fillId="0" borderId="15" xfId="0" applyFont="1" applyFill="1" applyBorder="1" applyAlignment="1">
      <alignment wrapText="1"/>
    </xf>
    <xf numFmtId="0" fontId="19" fillId="0" borderId="15" xfId="0" applyFont="1" applyFill="1" applyBorder="1" applyAlignment="1">
      <alignment horizontal="left" wrapText="1"/>
    </xf>
    <xf numFmtId="0" fontId="23" fillId="0" borderId="24" xfId="0" applyFont="1" applyFill="1" applyBorder="1" applyAlignment="1"/>
    <xf numFmtId="0" fontId="19" fillId="4" borderId="32" xfId="0" applyFont="1" applyFill="1" applyBorder="1"/>
    <xf numFmtId="0" fontId="19" fillId="0" borderId="15" xfId="0" applyFont="1" applyBorder="1" applyAlignment="1">
      <alignment horizontal="left" wrapText="1"/>
    </xf>
    <xf numFmtId="0" fontId="19" fillId="0" borderId="48" xfId="0" applyFont="1" applyFill="1" applyBorder="1"/>
    <xf numFmtId="0" fontId="23" fillId="0" borderId="30" xfId="0" applyFont="1" applyFill="1" applyBorder="1" applyAlignment="1">
      <alignment wrapText="1"/>
    </xf>
    <xf numFmtId="0" fontId="19" fillId="0" borderId="45" xfId="0" applyFont="1" applyFill="1" applyBorder="1"/>
    <xf numFmtId="0" fontId="19" fillId="0" borderId="30" xfId="0" applyFont="1" applyFill="1" applyBorder="1" applyAlignment="1">
      <alignment horizontal="center" wrapText="1"/>
    </xf>
    <xf numFmtId="0" fontId="6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14" fontId="8" fillId="3" borderId="23" xfId="0" applyNumberFormat="1" applyFont="1" applyFill="1" applyBorder="1" applyAlignment="1">
      <alignment wrapText="1"/>
    </xf>
    <xf numFmtId="0" fontId="8" fillId="3" borderId="20" xfId="0" applyFont="1" applyFill="1" applyBorder="1" applyAlignment="1">
      <alignment wrapText="1"/>
    </xf>
    <xf numFmtId="0" fontId="8" fillId="3" borderId="9" xfId="0" applyFont="1" applyFill="1" applyBorder="1" applyAlignment="1">
      <alignment wrapText="1"/>
    </xf>
    <xf numFmtId="0" fontId="8" fillId="3" borderId="20" xfId="0" applyFont="1" applyFill="1" applyBorder="1"/>
    <xf numFmtId="0" fontId="8" fillId="0" borderId="24" xfId="0" applyFont="1" applyFill="1" applyBorder="1"/>
    <xf numFmtId="0" fontId="8" fillId="0" borderId="20" xfId="0" applyFont="1" applyFill="1" applyBorder="1"/>
    <xf numFmtId="0" fontId="8" fillId="0" borderId="11" xfId="0" applyFont="1" applyFill="1" applyBorder="1"/>
    <xf numFmtId="0" fontId="8" fillId="0" borderId="25" xfId="0" applyFont="1" applyFill="1" applyBorder="1"/>
    <xf numFmtId="0" fontId="8" fillId="0" borderId="26" xfId="0" applyFont="1" applyFill="1" applyBorder="1"/>
    <xf numFmtId="0" fontId="4" fillId="3" borderId="22" xfId="0" applyFont="1" applyFill="1" applyBorder="1" applyAlignment="1">
      <alignment vertical="top" wrapText="1"/>
    </xf>
    <xf numFmtId="0" fontId="4" fillId="3" borderId="23" xfId="0" applyFont="1" applyFill="1" applyBorder="1" applyAlignment="1">
      <alignment wrapText="1"/>
    </xf>
    <xf numFmtId="14" fontId="4" fillId="3" borderId="23" xfId="0" applyNumberFormat="1" applyFont="1" applyFill="1" applyBorder="1" applyAlignment="1">
      <alignment wrapText="1"/>
    </xf>
    <xf numFmtId="1" fontId="4" fillId="3" borderId="23" xfId="0" applyNumberFormat="1" applyFont="1" applyFill="1" applyBorder="1" applyAlignment="1">
      <alignment wrapText="1"/>
    </xf>
    <xf numFmtId="0" fontId="4" fillId="3" borderId="45" xfId="0" applyFont="1" applyFill="1" applyBorder="1" applyAlignment="1">
      <alignment vertical="top" wrapText="1"/>
    </xf>
    <xf numFmtId="0" fontId="4" fillId="3" borderId="20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1" fontId="4" fillId="3" borderId="9" xfId="0" applyNumberFormat="1" applyFont="1" applyFill="1" applyBorder="1" applyAlignment="1">
      <alignment wrapText="1"/>
    </xf>
    <xf numFmtId="0" fontId="4" fillId="3" borderId="24" xfId="0" applyFont="1" applyFill="1" applyBorder="1"/>
    <xf numFmtId="0" fontId="4" fillId="3" borderId="20" xfId="0" applyFont="1" applyFill="1" applyBorder="1"/>
    <xf numFmtId="0" fontId="33" fillId="3" borderId="22" xfId="0" applyFont="1" applyFill="1" applyBorder="1" applyAlignment="1">
      <alignment vertical="top" wrapText="1"/>
    </xf>
    <xf numFmtId="0" fontId="33" fillId="3" borderId="23" xfId="0" applyFont="1" applyFill="1" applyBorder="1" applyAlignment="1">
      <alignment wrapText="1"/>
    </xf>
    <xf numFmtId="14" fontId="33" fillId="3" borderId="23" xfId="0" applyNumberFormat="1" applyFont="1" applyFill="1" applyBorder="1" applyAlignment="1">
      <alignment wrapText="1"/>
    </xf>
    <xf numFmtId="1" fontId="33" fillId="3" borderId="23" xfId="0" applyNumberFormat="1" applyFont="1" applyFill="1" applyBorder="1" applyAlignment="1">
      <alignment wrapText="1"/>
    </xf>
    <xf numFmtId="0" fontId="33" fillId="3" borderId="45" xfId="0" applyFont="1" applyFill="1" applyBorder="1" applyAlignment="1">
      <alignment vertical="top" wrapText="1"/>
    </xf>
    <xf numFmtId="0" fontId="33" fillId="3" borderId="20" xfId="0" applyFont="1" applyFill="1" applyBorder="1" applyAlignment="1">
      <alignment wrapText="1"/>
    </xf>
    <xf numFmtId="0" fontId="33" fillId="3" borderId="9" xfId="0" applyFont="1" applyFill="1" applyBorder="1" applyAlignment="1">
      <alignment wrapText="1"/>
    </xf>
    <xf numFmtId="1" fontId="33" fillId="3" borderId="9" xfId="0" applyNumberFormat="1" applyFont="1" applyFill="1" applyBorder="1" applyAlignment="1">
      <alignment wrapText="1"/>
    </xf>
    <xf numFmtId="0" fontId="33" fillId="3" borderId="24" xfId="0" applyFont="1" applyFill="1" applyBorder="1"/>
    <xf numFmtId="0" fontId="33" fillId="3" borderId="20" xfId="0" applyFont="1" applyFill="1" applyBorder="1"/>
    <xf numFmtId="0" fontId="8" fillId="0" borderId="45" xfId="0" applyFont="1" applyBorder="1"/>
    <xf numFmtId="0" fontId="8" fillId="0" borderId="9" xfId="0" applyFont="1" applyBorder="1"/>
    <xf numFmtId="0" fontId="8" fillId="0" borderId="41" xfId="0" applyFont="1" applyBorder="1"/>
    <xf numFmtId="0" fontId="8" fillId="0" borderId="11" xfId="0" applyFont="1" applyBorder="1"/>
    <xf numFmtId="0" fontId="8" fillId="0" borderId="26" xfId="0" applyFont="1" applyBorder="1"/>
    <xf numFmtId="0" fontId="4" fillId="0" borderId="26" xfId="0" applyFont="1" applyBorder="1"/>
    <xf numFmtId="0" fontId="4" fillId="0" borderId="24" xfId="0" applyFont="1" applyFill="1" applyBorder="1"/>
    <xf numFmtId="0" fontId="4" fillId="0" borderId="20" xfId="0" applyFont="1" applyFill="1" applyBorder="1"/>
    <xf numFmtId="0" fontId="4" fillId="0" borderId="25" xfId="0" applyFont="1" applyBorder="1"/>
    <xf numFmtId="1" fontId="4" fillId="3" borderId="20" xfId="0" applyNumberFormat="1" applyFont="1" applyFill="1" applyBorder="1"/>
    <xf numFmtId="2" fontId="26" fillId="0" borderId="0" xfId="0" applyNumberFormat="1" applyFont="1" applyFill="1" applyBorder="1"/>
    <xf numFmtId="0" fontId="26" fillId="0" borderId="0" xfId="0" applyFont="1" applyFill="1"/>
    <xf numFmtId="1" fontId="26" fillId="0" borderId="0" xfId="0" applyNumberFormat="1" applyFont="1" applyFill="1"/>
    <xf numFmtId="0" fontId="36" fillId="5" borderId="22" xfId="0" applyFont="1" applyFill="1" applyBorder="1" applyAlignment="1">
      <alignment vertical="top" wrapText="1"/>
    </xf>
    <xf numFmtId="0" fontId="37" fillId="5" borderId="23" xfId="0" applyFont="1" applyFill="1" applyBorder="1" applyAlignment="1">
      <alignment wrapText="1"/>
    </xf>
    <xf numFmtId="14" fontId="37" fillId="5" borderId="23" xfId="0" applyNumberFormat="1" applyFont="1" applyFill="1" applyBorder="1" applyAlignment="1">
      <alignment wrapText="1"/>
    </xf>
    <xf numFmtId="1" fontId="37" fillId="5" borderId="23" xfId="0" applyNumberFormat="1" applyFont="1" applyFill="1" applyBorder="1" applyAlignment="1">
      <alignment wrapText="1"/>
    </xf>
    <xf numFmtId="0" fontId="37" fillId="5" borderId="45" xfId="0" applyFont="1" applyFill="1" applyBorder="1" applyAlignment="1">
      <alignment vertical="top" wrapText="1"/>
    </xf>
    <xf numFmtId="0" fontId="37" fillId="5" borderId="20" xfId="0" applyFont="1" applyFill="1" applyBorder="1" applyAlignment="1">
      <alignment wrapText="1"/>
    </xf>
    <xf numFmtId="0" fontId="37" fillId="5" borderId="9" xfId="0" applyFont="1" applyFill="1" applyBorder="1" applyAlignment="1">
      <alignment wrapText="1"/>
    </xf>
    <xf numFmtId="1" fontId="37" fillId="5" borderId="9" xfId="0" applyNumberFormat="1" applyFont="1" applyFill="1" applyBorder="1" applyAlignment="1">
      <alignment wrapText="1"/>
    </xf>
    <xf numFmtId="0" fontId="37" fillId="5" borderId="24" xfId="0" applyFont="1" applyFill="1" applyBorder="1"/>
    <xf numFmtId="0" fontId="37" fillId="5" borderId="20" xfId="0" applyFont="1" applyFill="1" applyBorder="1"/>
    <xf numFmtId="1" fontId="32" fillId="0" borderId="0" xfId="0" applyNumberFormat="1" applyFont="1" applyFill="1" applyBorder="1" applyAlignment="1">
      <alignment wrapText="1"/>
    </xf>
    <xf numFmtId="0" fontId="28" fillId="0" borderId="0" xfId="0" applyFont="1" applyFill="1" applyBorder="1"/>
    <xf numFmtId="0" fontId="11" fillId="0" borderId="36" xfId="0" applyFont="1" applyBorder="1" applyAlignment="1"/>
    <xf numFmtId="0" fontId="11" fillId="0" borderId="27" xfId="0" applyFont="1" applyFill="1" applyBorder="1" applyAlignment="1">
      <alignment horizontal="right"/>
    </xf>
    <xf numFmtId="0" fontId="9" fillId="0" borderId="27" xfId="0" applyFont="1" applyFill="1" applyBorder="1" applyAlignment="1">
      <alignment horizontal="right"/>
    </xf>
    <xf numFmtId="0" fontId="4" fillId="0" borderId="31" xfId="0" applyFont="1" applyBorder="1" applyAlignment="1">
      <alignment horizontal="right"/>
    </xf>
    <xf numFmtId="0" fontId="11" fillId="0" borderId="34" xfId="0" applyFont="1" applyFill="1" applyBorder="1" applyAlignment="1" applyProtection="1">
      <alignment horizontal="right"/>
    </xf>
    <xf numFmtId="0" fontId="9" fillId="0" borderId="27" xfId="0" applyFont="1" applyFill="1" applyBorder="1" applyAlignment="1" applyProtection="1">
      <alignment horizontal="right"/>
      <protection locked="0"/>
    </xf>
    <xf numFmtId="0" fontId="35" fillId="0" borderId="12" xfId="0" applyFont="1" applyBorder="1" applyAlignment="1">
      <alignment wrapText="1"/>
    </xf>
    <xf numFmtId="49" fontId="11" fillId="0" borderId="32" xfId="0" applyNumberFormat="1" applyFont="1" applyBorder="1" applyAlignment="1">
      <alignment horizontal="center" wrapText="1"/>
    </xf>
    <xf numFmtId="0" fontId="11" fillId="0" borderId="7" xfId="0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 wrapText="1"/>
    </xf>
    <xf numFmtId="0" fontId="11" fillId="0" borderId="14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</xf>
    <xf numFmtId="0" fontId="17" fillId="0" borderId="12" xfId="2" applyFont="1" applyBorder="1" applyAlignment="1">
      <alignment horizontal="center" vertical="center"/>
    </xf>
    <xf numFmtId="0" fontId="17" fillId="0" borderId="1" xfId="2" applyFont="1" applyBorder="1" applyAlignment="1">
      <alignment vertical="center" wrapText="1"/>
    </xf>
    <xf numFmtId="0" fontId="8" fillId="0" borderId="60" xfId="0" applyFont="1" applyFill="1" applyBorder="1"/>
    <xf numFmtId="0" fontId="8" fillId="0" borderId="61" xfId="0" applyFont="1" applyFill="1" applyBorder="1"/>
    <xf numFmtId="9" fontId="19" fillId="0" borderId="62" xfId="4" applyFont="1" applyBorder="1" applyAlignment="1">
      <alignment horizontal="center"/>
    </xf>
    <xf numFmtId="0" fontId="23" fillId="9" borderId="48" xfId="0" applyFont="1" applyFill="1" applyBorder="1" applyAlignment="1">
      <alignment wrapText="1"/>
    </xf>
    <xf numFmtId="0" fontId="19" fillId="0" borderId="20" xfId="0" applyFont="1" applyFill="1" applyBorder="1" applyAlignment="1">
      <alignment wrapText="1"/>
    </xf>
    <xf numFmtId="0" fontId="18" fillId="0" borderId="20" xfId="0" applyFont="1" applyFill="1" applyBorder="1" applyAlignment="1">
      <alignment wrapText="1"/>
    </xf>
    <xf numFmtId="0" fontId="18" fillId="0" borderId="0" xfId="0" applyFont="1" applyBorder="1" applyAlignment="1">
      <alignment wrapText="1"/>
    </xf>
    <xf numFmtId="0" fontId="23" fillId="0" borderId="20" xfId="0" applyFont="1" applyFill="1" applyBorder="1" applyAlignment="1">
      <alignment wrapText="1"/>
    </xf>
    <xf numFmtId="0" fontId="19" fillId="9" borderId="15" xfId="0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30" fillId="0" borderId="48" xfId="0" applyFont="1" applyFill="1" applyBorder="1" applyAlignment="1">
      <alignment wrapText="1"/>
    </xf>
    <xf numFmtId="0" fontId="38" fillId="4" borderId="20" xfId="0" applyFont="1" applyFill="1" applyBorder="1"/>
    <xf numFmtId="0" fontId="19" fillId="0" borderId="30" xfId="0" applyFont="1" applyFill="1" applyBorder="1" applyAlignment="1">
      <alignment horizontal="left" wrapText="1"/>
    </xf>
    <xf numFmtId="0" fontId="23" fillId="0" borderId="20" xfId="0" applyFont="1" applyFill="1" applyBorder="1"/>
    <xf numFmtId="0" fontId="19" fillId="0" borderId="32" xfId="0" applyFont="1" applyFill="1" applyBorder="1"/>
    <xf numFmtId="0" fontId="19" fillId="8" borderId="45" xfId="0" applyFont="1" applyFill="1" applyBorder="1"/>
    <xf numFmtId="0" fontId="19" fillId="8" borderId="30" xfId="0" applyFont="1" applyFill="1" applyBorder="1" applyAlignment="1">
      <alignment horizontal="center" wrapText="1"/>
    </xf>
    <xf numFmtId="0" fontId="19" fillId="0" borderId="31" xfId="0" applyFont="1" applyFill="1" applyBorder="1"/>
    <xf numFmtId="0" fontId="38" fillId="8" borderId="10" xfId="0" applyFont="1" applyFill="1" applyBorder="1"/>
    <xf numFmtId="0" fontId="38" fillId="4" borderId="10" xfId="0" applyFont="1" applyFill="1" applyBorder="1"/>
    <xf numFmtId="0" fontId="8" fillId="0" borderId="0" xfId="0" applyFont="1" applyFill="1" applyBorder="1" applyAlignment="1"/>
    <xf numFmtId="0" fontId="17" fillId="0" borderId="36" xfId="0" applyFont="1" applyBorder="1" applyAlignment="1"/>
    <xf numFmtId="49" fontId="9" fillId="0" borderId="31" xfId="0" applyNumberFormat="1" applyFont="1" applyBorder="1" applyAlignment="1">
      <alignment horizontal="center"/>
    </xf>
    <xf numFmtId="0" fontId="4" fillId="0" borderId="17" xfId="0" applyFont="1" applyFill="1" applyBorder="1" applyAlignment="1">
      <alignment horizontal="center" wrapText="1"/>
    </xf>
    <xf numFmtId="0" fontId="11" fillId="0" borderId="51" xfId="0" applyFont="1" applyFill="1" applyBorder="1" applyAlignment="1">
      <alignment horizontal="right"/>
    </xf>
    <xf numFmtId="0" fontId="11" fillId="0" borderId="37" xfId="0" applyFont="1" applyFill="1" applyBorder="1" applyAlignment="1" applyProtection="1">
      <alignment horizontal="right"/>
    </xf>
    <xf numFmtId="0" fontId="9" fillId="0" borderId="33" xfId="0" applyFont="1" applyFill="1" applyBorder="1" applyAlignment="1" applyProtection="1">
      <alignment horizontal="right"/>
      <protection locked="0"/>
    </xf>
    <xf numFmtId="167" fontId="11" fillId="0" borderId="28" xfId="0" applyNumberFormat="1" applyFont="1" applyFill="1" applyBorder="1" applyAlignment="1">
      <alignment horizontal="right"/>
    </xf>
    <xf numFmtId="0" fontId="26" fillId="0" borderId="0" xfId="0" applyFont="1" applyAlignment="1">
      <alignment wrapText="1"/>
    </xf>
    <xf numFmtId="0" fontId="4" fillId="0" borderId="39" xfId="0" applyFont="1" applyBorder="1"/>
    <xf numFmtId="0" fontId="4" fillId="0" borderId="47" xfId="0" applyFont="1" applyFill="1" applyBorder="1" applyAlignment="1">
      <alignment wrapText="1"/>
    </xf>
    <xf numFmtId="1" fontId="4" fillId="3" borderId="16" xfId="0" applyNumberFormat="1" applyFont="1" applyFill="1" applyBorder="1" applyAlignment="1">
      <alignment wrapText="1"/>
    </xf>
    <xf numFmtId="1" fontId="4" fillId="3" borderId="21" xfId="0" applyNumberFormat="1" applyFont="1" applyFill="1" applyBorder="1" applyAlignment="1">
      <alignment wrapText="1"/>
    </xf>
    <xf numFmtId="0" fontId="4" fillId="3" borderId="10" xfId="0" applyFont="1" applyFill="1" applyBorder="1"/>
    <xf numFmtId="0" fontId="4" fillId="0" borderId="47" xfId="0" applyFont="1" applyBorder="1"/>
    <xf numFmtId="0" fontId="4" fillId="0" borderId="10" xfId="0" applyFont="1" applyFill="1" applyBorder="1"/>
    <xf numFmtId="1" fontId="37" fillId="5" borderId="16" xfId="0" applyNumberFormat="1" applyFont="1" applyFill="1" applyBorder="1" applyAlignment="1">
      <alignment wrapText="1"/>
    </xf>
    <xf numFmtId="1" fontId="4" fillId="0" borderId="47" xfId="0" applyNumberFormat="1" applyFont="1" applyFill="1" applyBorder="1"/>
    <xf numFmtId="1" fontId="4" fillId="0" borderId="0" xfId="0" applyNumberFormat="1" applyFont="1" applyFill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3" borderId="13" xfId="0" applyFont="1" applyFill="1" applyBorder="1" applyAlignment="1" applyProtection="1">
      <alignment horizontal="center" vertical="center" wrapText="1"/>
    </xf>
    <xf numFmtId="164" fontId="11" fillId="0" borderId="0" xfId="1" quotePrefix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49" fontId="11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41" fillId="0" borderId="0" xfId="0" applyFont="1" applyBorder="1"/>
    <xf numFmtId="0" fontId="42" fillId="0" borderId="0" xfId="0" applyFont="1"/>
    <xf numFmtId="0" fontId="41" fillId="0" borderId="0" xfId="0" applyFont="1"/>
    <xf numFmtId="9" fontId="19" fillId="0" borderId="60" xfId="4" applyFont="1" applyBorder="1" applyAlignment="1">
      <alignment horizontal="center"/>
    </xf>
    <xf numFmtId="0" fontId="19" fillId="0" borderId="7" xfId="0" applyFont="1" applyFill="1" applyBorder="1" applyAlignment="1">
      <alignment horizontal="center" wrapText="1"/>
    </xf>
    <xf numFmtId="0" fontId="43" fillId="0" borderId="7" xfId="0" applyFont="1" applyFill="1" applyBorder="1" applyAlignment="1">
      <alignment horizontal="center" wrapText="1"/>
    </xf>
    <xf numFmtId="0" fontId="19" fillId="0" borderId="13" xfId="0" applyFont="1" applyBorder="1" applyAlignment="1">
      <alignment wrapText="1"/>
    </xf>
    <xf numFmtId="0" fontId="19" fillId="4" borderId="19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43" fillId="4" borderId="17" xfId="0" applyFont="1" applyFill="1" applyBorder="1" applyAlignment="1">
      <alignment horizontal="center" wrapText="1"/>
    </xf>
    <xf numFmtId="0" fontId="19" fillId="4" borderId="36" xfId="0" applyFont="1" applyFill="1" applyBorder="1" applyAlignment="1">
      <alignment horizontal="center"/>
    </xf>
    <xf numFmtId="0" fontId="19" fillId="4" borderId="12" xfId="0" applyFont="1" applyFill="1" applyBorder="1" applyAlignment="1">
      <alignment horizontal="center"/>
    </xf>
    <xf numFmtId="0" fontId="19" fillId="4" borderId="27" xfId="0" applyFont="1" applyFill="1" applyBorder="1" applyAlignment="1">
      <alignment horizontal="center"/>
    </xf>
    <xf numFmtId="0" fontId="43" fillId="4" borderId="27" xfId="0" applyFont="1" applyFill="1" applyBorder="1" applyAlignment="1">
      <alignment horizontal="center" wrapText="1"/>
    </xf>
    <xf numFmtId="0" fontId="19" fillId="4" borderId="33" xfId="0" applyFont="1" applyFill="1" applyBorder="1" applyAlignment="1">
      <alignment horizontal="center"/>
    </xf>
    <xf numFmtId="0" fontId="43" fillId="3" borderId="43" xfId="0" applyFont="1" applyFill="1" applyBorder="1" applyAlignment="1">
      <alignment horizontal="center" wrapText="1"/>
    </xf>
    <xf numFmtId="0" fontId="43" fillId="4" borderId="31" xfId="0" applyFont="1" applyFill="1" applyBorder="1" applyAlignment="1">
      <alignment wrapText="1"/>
    </xf>
    <xf numFmtId="0" fontId="43" fillId="4" borderId="31" xfId="0" applyFont="1" applyFill="1" applyBorder="1"/>
    <xf numFmtId="0" fontId="34" fillId="0" borderId="0" xfId="0" applyFont="1" applyAlignment="1">
      <alignment wrapText="1"/>
    </xf>
    <xf numFmtId="0" fontId="43" fillId="0" borderId="31" xfId="0" applyFont="1" applyFill="1" applyBorder="1" applyAlignment="1">
      <alignment wrapText="1"/>
    </xf>
    <xf numFmtId="0" fontId="23" fillId="7" borderId="15" xfId="0" applyFont="1" applyFill="1" applyBorder="1" applyAlignment="1">
      <alignment wrapText="1"/>
    </xf>
    <xf numFmtId="0" fontId="23" fillId="10" borderId="48" xfId="0" applyFont="1" applyFill="1" applyBorder="1" applyAlignment="1">
      <alignment wrapText="1"/>
    </xf>
    <xf numFmtId="0" fontId="19" fillId="0" borderId="45" xfId="0" applyFont="1" applyFill="1" applyBorder="1" applyAlignment="1">
      <alignment horizontal="right" wrapText="1"/>
    </xf>
    <xf numFmtId="0" fontId="19" fillId="0" borderId="32" xfId="0" applyFont="1" applyBorder="1"/>
    <xf numFmtId="0" fontId="23" fillId="0" borderId="0" xfId="0" applyFont="1" applyBorder="1" applyAlignment="1">
      <alignment wrapText="1"/>
    </xf>
    <xf numFmtId="0" fontId="39" fillId="0" borderId="0" xfId="0" applyFont="1" applyAlignment="1">
      <alignment wrapText="1"/>
    </xf>
    <xf numFmtId="0" fontId="43" fillId="4" borderId="15" xfId="0" applyFont="1" applyFill="1" applyBorder="1" applyAlignment="1">
      <alignment wrapText="1"/>
    </xf>
    <xf numFmtId="0" fontId="43" fillId="4" borderId="34" xfId="0" applyFont="1" applyFill="1" applyBorder="1" applyAlignment="1">
      <alignment wrapText="1"/>
    </xf>
    <xf numFmtId="0" fontId="43" fillId="0" borderId="29" xfId="0" applyFont="1" applyFill="1" applyBorder="1" applyAlignment="1">
      <alignment wrapText="1"/>
    </xf>
    <xf numFmtId="0" fontId="43" fillId="0" borderId="35" xfId="0" applyFont="1" applyFill="1" applyBorder="1" applyAlignment="1">
      <alignment horizontal="center" wrapText="1"/>
    </xf>
    <xf numFmtId="0" fontId="43" fillId="0" borderId="27" xfId="0" applyFont="1" applyFill="1" applyBorder="1" applyAlignment="1">
      <alignment wrapText="1"/>
    </xf>
    <xf numFmtId="0" fontId="43" fillId="0" borderId="20" xfId="0" applyFont="1" applyFill="1" applyBorder="1" applyAlignment="1">
      <alignment horizontal="center" wrapText="1"/>
    </xf>
    <xf numFmtId="0" fontId="30" fillId="0" borderId="24" xfId="0" applyFont="1" applyFill="1" applyBorder="1" applyAlignment="1"/>
    <xf numFmtId="0" fontId="30" fillId="4" borderId="31" xfId="0" applyFont="1" applyFill="1" applyBorder="1"/>
    <xf numFmtId="0" fontId="30" fillId="0" borderId="31" xfId="0" applyFont="1" applyFill="1" applyBorder="1"/>
    <xf numFmtId="0" fontId="44" fillId="0" borderId="31" xfId="0" applyFont="1" applyFill="1" applyBorder="1" applyAlignment="1">
      <alignment wrapText="1"/>
    </xf>
    <xf numFmtId="0" fontId="30" fillId="0" borderId="32" xfId="0" applyFont="1" applyFill="1" applyBorder="1"/>
    <xf numFmtId="0" fontId="45" fillId="0" borderId="0" xfId="0" applyFont="1"/>
    <xf numFmtId="0" fontId="18" fillId="0" borderId="15" xfId="0" applyFont="1" applyFill="1" applyBorder="1" applyAlignment="1">
      <alignment wrapText="1"/>
    </xf>
    <xf numFmtId="0" fontId="18" fillId="0" borderId="13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wrapText="1"/>
    </xf>
    <xf numFmtId="0" fontId="40" fillId="0" borderId="0" xfId="0" applyFont="1"/>
    <xf numFmtId="0" fontId="40" fillId="0" borderId="0" xfId="0" applyFont="1" applyAlignment="1">
      <alignment wrapText="1"/>
    </xf>
    <xf numFmtId="0" fontId="38" fillId="3" borderId="15" xfId="0" applyFont="1" applyFill="1" applyBorder="1"/>
    <xf numFmtId="0" fontId="42" fillId="3" borderId="15" xfId="0" applyFont="1" applyFill="1" applyBorder="1" applyAlignment="1">
      <alignment wrapText="1"/>
    </xf>
    <xf numFmtId="0" fontId="38" fillId="3" borderId="10" xfId="0" applyFont="1" applyFill="1" applyBorder="1"/>
    <xf numFmtId="0" fontId="38" fillId="4" borderId="15" xfId="0" applyFont="1" applyFill="1" applyBorder="1"/>
    <xf numFmtId="0" fontId="42" fillId="4" borderId="15" xfId="0" applyFont="1" applyFill="1" applyBorder="1" applyAlignment="1">
      <alignment wrapText="1"/>
    </xf>
    <xf numFmtId="0" fontId="23" fillId="4" borderId="32" xfId="0" applyFont="1" applyFill="1" applyBorder="1"/>
    <xf numFmtId="0" fontId="43" fillId="0" borderId="20" xfId="0" applyFont="1" applyFill="1" applyBorder="1" applyAlignment="1">
      <alignment wrapText="1"/>
    </xf>
    <xf numFmtId="0" fontId="40" fillId="0" borderId="20" xfId="0" applyFont="1" applyBorder="1"/>
    <xf numFmtId="0" fontId="43" fillId="0" borderId="48" xfId="0" applyFont="1" applyFill="1" applyBorder="1" applyAlignment="1">
      <alignment horizontal="center" wrapText="1"/>
    </xf>
    <xf numFmtId="0" fontId="23" fillId="0" borderId="32" xfId="0" applyFont="1" applyBorder="1"/>
    <xf numFmtId="0" fontId="43" fillId="0" borderId="31" xfId="0" applyFont="1" applyFill="1" applyBorder="1" applyAlignment="1">
      <alignment horizontal="center" wrapText="1"/>
    </xf>
    <xf numFmtId="0" fontId="38" fillId="4" borderId="48" xfId="0" applyFont="1" applyFill="1" applyBorder="1"/>
    <xf numFmtId="0" fontId="42" fillId="4" borderId="48" xfId="0" applyFont="1" applyFill="1" applyBorder="1" applyAlignment="1">
      <alignment wrapText="1"/>
    </xf>
    <xf numFmtId="0" fontId="21" fillId="0" borderId="15" xfId="0" applyFont="1" applyFill="1" applyBorder="1" applyAlignment="1">
      <alignment wrapText="1"/>
    </xf>
    <xf numFmtId="0" fontId="38" fillId="0" borderId="15" xfId="0" applyFont="1" applyFill="1" applyBorder="1"/>
    <xf numFmtId="0" fontId="38" fillId="0" borderId="48" xfId="0" applyFont="1" applyFill="1" applyBorder="1"/>
    <xf numFmtId="0" fontId="42" fillId="0" borderId="48" xfId="0" applyFont="1" applyFill="1" applyBorder="1" applyAlignment="1">
      <alignment wrapText="1"/>
    </xf>
    <xf numFmtId="0" fontId="38" fillId="8" borderId="15" xfId="0" applyFont="1" applyFill="1" applyBorder="1"/>
    <xf numFmtId="0" fontId="42" fillId="8" borderId="15" xfId="0" applyFont="1" applyFill="1" applyBorder="1" applyAlignment="1">
      <alignment wrapText="1"/>
    </xf>
    <xf numFmtId="0" fontId="23" fillId="0" borderId="32" xfId="0" applyFont="1" applyFill="1" applyBorder="1"/>
    <xf numFmtId="0" fontId="18" fillId="0" borderId="0" xfId="0" applyFont="1"/>
    <xf numFmtId="0" fontId="42" fillId="8" borderId="15" xfId="0" applyFont="1" applyFill="1" applyBorder="1"/>
    <xf numFmtId="0" fontId="42" fillId="4" borderId="15" xfId="0" applyFont="1" applyFill="1" applyBorder="1"/>
    <xf numFmtId="0" fontId="19" fillId="4" borderId="48" xfId="0" applyFont="1" applyFill="1" applyBorder="1"/>
    <xf numFmtId="0" fontId="42" fillId="4" borderId="20" xfId="0" applyFont="1" applyFill="1" applyBorder="1" applyAlignment="1">
      <alignment wrapText="1"/>
    </xf>
    <xf numFmtId="0" fontId="38" fillId="4" borderId="59" xfId="0" applyFont="1" applyFill="1" applyBorder="1"/>
    <xf numFmtId="0" fontId="19" fillId="0" borderId="41" xfId="0" applyFont="1" applyBorder="1"/>
    <xf numFmtId="0" fontId="22" fillId="0" borderId="8" xfId="0" applyFont="1" applyBorder="1" applyAlignment="1">
      <alignment wrapText="1"/>
    </xf>
    <xf numFmtId="0" fontId="38" fillId="4" borderId="64" xfId="0" applyFont="1" applyFill="1" applyBorder="1"/>
    <xf numFmtId="0" fontId="21" fillId="0" borderId="19" xfId="0" applyFont="1" applyBorder="1"/>
    <xf numFmtId="0" fontId="19" fillId="0" borderId="54" xfId="0" applyFont="1" applyBorder="1" applyAlignment="1">
      <alignment wrapText="1"/>
    </xf>
    <xf numFmtId="0" fontId="19" fillId="4" borderId="27" xfId="0" applyFont="1" applyFill="1" applyBorder="1"/>
    <xf numFmtId="0" fontId="19" fillId="0" borderId="5" xfId="0" applyFont="1" applyFill="1" applyBorder="1"/>
    <xf numFmtId="0" fontId="43" fillId="0" borderId="5" xfId="0" applyFont="1" applyFill="1" applyBorder="1" applyAlignment="1">
      <alignment wrapText="1"/>
    </xf>
    <xf numFmtId="0" fontId="23" fillId="0" borderId="12" xfId="0" applyFont="1" applyBorder="1"/>
    <xf numFmtId="0" fontId="0" fillId="0" borderId="0" xfId="0" applyFill="1" applyBorder="1"/>
    <xf numFmtId="0" fontId="41" fillId="0" borderId="0" xfId="0" applyFont="1" applyFill="1" applyBorder="1"/>
    <xf numFmtId="0" fontId="41" fillId="0" borderId="0" xfId="0" applyFont="1" applyFill="1"/>
    <xf numFmtId="0" fontId="11" fillId="0" borderId="22" xfId="0" applyFont="1" applyFill="1" applyBorder="1" applyAlignment="1">
      <alignment horizontal="right"/>
    </xf>
    <xf numFmtId="0" fontId="11" fillId="0" borderId="20" xfId="0" applyFont="1" applyFill="1" applyBorder="1" applyAlignment="1">
      <alignment horizontal="right"/>
    </xf>
    <xf numFmtId="0" fontId="9" fillId="0" borderId="31" xfId="0" applyFont="1" applyFill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0" fontId="9" fillId="0" borderId="20" xfId="0" applyFont="1" applyFill="1" applyBorder="1" applyAlignment="1">
      <alignment horizontal="right"/>
    </xf>
    <xf numFmtId="0" fontId="13" fillId="0" borderId="31" xfId="0" applyFont="1" applyFill="1" applyBorder="1" applyAlignment="1">
      <alignment horizontal="right"/>
    </xf>
    <xf numFmtId="0" fontId="17" fillId="0" borderId="31" xfId="0" applyFont="1" applyFill="1" applyBorder="1" applyAlignment="1">
      <alignment horizontal="right"/>
    </xf>
    <xf numFmtId="0" fontId="11" fillId="0" borderId="34" xfId="0" applyFont="1" applyFill="1" applyBorder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13" xfId="0" applyFont="1" applyFill="1" applyBorder="1" applyAlignment="1">
      <alignment horizontal="center" wrapText="1"/>
    </xf>
    <xf numFmtId="0" fontId="4" fillId="0" borderId="19" xfId="0" applyFont="1" applyFill="1" applyBorder="1" applyAlignment="1">
      <alignment horizontal="center" wrapText="1"/>
    </xf>
    <xf numFmtId="0" fontId="4" fillId="0" borderId="54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11" fillId="0" borderId="27" xfId="0" applyFont="1" applyBorder="1" applyAlignment="1"/>
    <xf numFmtId="49" fontId="9" fillId="0" borderId="29" xfId="0" applyNumberFormat="1" applyFont="1" applyBorder="1" applyAlignment="1"/>
    <xf numFmtId="0" fontId="11" fillId="2" borderId="31" xfId="0" applyFont="1" applyFill="1" applyBorder="1" applyAlignment="1" applyProtection="1">
      <protection hidden="1"/>
    </xf>
    <xf numFmtId="0" fontId="9" fillId="0" borderId="32" xfId="0" applyFont="1" applyFill="1" applyBorder="1" applyAlignment="1" applyProtection="1">
      <alignment horizontal="right" wrapText="1"/>
      <protection locked="0"/>
    </xf>
    <xf numFmtId="0" fontId="9" fillId="0" borderId="31" xfId="0" applyFont="1" applyFill="1" applyBorder="1" applyAlignment="1" applyProtection="1">
      <alignment horizontal="right" wrapText="1"/>
      <protection locked="0"/>
    </xf>
    <xf numFmtId="165" fontId="11" fillId="0" borderId="27" xfId="0" applyNumberFormat="1" applyFont="1" applyBorder="1" applyAlignment="1"/>
    <xf numFmtId="0" fontId="9" fillId="0" borderId="31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11" fillId="0" borderId="32" xfId="0" applyFont="1" applyFill="1" applyBorder="1" applyAlignment="1">
      <alignment horizontal="right" wrapText="1"/>
    </xf>
    <xf numFmtId="0" fontId="11" fillId="0" borderId="31" xfId="0" applyFont="1" applyFill="1" applyBorder="1" applyAlignment="1">
      <alignment horizontal="right" wrapText="1"/>
    </xf>
    <xf numFmtId="0" fontId="9" fillId="0" borderId="33" xfId="0" applyFont="1" applyFill="1" applyBorder="1" applyAlignment="1">
      <alignment horizontal="right" wrapText="1"/>
    </xf>
    <xf numFmtId="0" fontId="9" fillId="0" borderId="27" xfId="0" applyFont="1" applyFill="1" applyBorder="1" applyAlignment="1">
      <alignment horizontal="right" wrapText="1"/>
    </xf>
    <xf numFmtId="0" fontId="11" fillId="2" borderId="31" xfId="0" applyFont="1" applyFill="1" applyBorder="1" applyAlignment="1"/>
    <xf numFmtId="0" fontId="17" fillId="0" borderId="33" xfId="0" applyFont="1" applyFill="1" applyBorder="1" applyAlignment="1">
      <alignment horizontal="right" wrapText="1"/>
    </xf>
    <xf numFmtId="0" fontId="11" fillId="0" borderId="27" xfId="0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right" wrapText="1"/>
    </xf>
    <xf numFmtId="0" fontId="9" fillId="0" borderId="20" xfId="0" applyFont="1" applyFill="1" applyBorder="1" applyAlignment="1">
      <alignment horizontal="right" wrapText="1"/>
    </xf>
    <xf numFmtId="165" fontId="11" fillId="0" borderId="30" xfId="0" applyNumberFormat="1" applyFont="1" applyBorder="1" applyAlignment="1"/>
    <xf numFmtId="0" fontId="11" fillId="0" borderId="33" xfId="0" applyFont="1" applyFill="1" applyBorder="1" applyAlignment="1">
      <alignment horizontal="right" wrapText="1"/>
    </xf>
    <xf numFmtId="0" fontId="11" fillId="2" borderId="34" xfId="0" applyFont="1" applyFill="1" applyBorder="1" applyAlignment="1"/>
    <xf numFmtId="0" fontId="5" fillId="0" borderId="37" xfId="0" applyFont="1" applyFill="1" applyBorder="1" applyAlignment="1">
      <alignment horizontal="right" wrapText="1"/>
    </xf>
    <xf numFmtId="0" fontId="5" fillId="0" borderId="34" xfId="0" applyFont="1" applyFill="1" applyBorder="1" applyAlignment="1">
      <alignment horizontal="right" wrapText="1"/>
    </xf>
    <xf numFmtId="0" fontId="5" fillId="0" borderId="35" xfId="0" applyFont="1" applyFill="1" applyBorder="1" applyAlignment="1">
      <alignment horizontal="right" wrapText="1"/>
    </xf>
    <xf numFmtId="0" fontId="5" fillId="0" borderId="38" xfId="0" applyFont="1" applyFill="1" applyBorder="1" applyAlignment="1">
      <alignment horizontal="right" wrapText="1"/>
    </xf>
    <xf numFmtId="165" fontId="11" fillId="0" borderId="3" xfId="0" applyNumberFormat="1" applyFont="1" applyBorder="1" applyAlignment="1"/>
    <xf numFmtId="165" fontId="11" fillId="0" borderId="1" xfId="0" applyNumberFormat="1" applyFont="1" applyBorder="1" applyAlignment="1"/>
    <xf numFmtId="0" fontId="9" fillId="0" borderId="23" xfId="0" applyFont="1" applyBorder="1" applyAlignment="1"/>
    <xf numFmtId="0" fontId="9" fillId="0" borderId="20" xfId="0" applyFont="1" applyBorder="1" applyAlignment="1"/>
    <xf numFmtId="165" fontId="9" fillId="0" borderId="30" xfId="0" applyNumberFormat="1" applyFont="1" applyBorder="1" applyAlignment="1"/>
    <xf numFmtId="0" fontId="9" fillId="0" borderId="9" xfId="0" applyFont="1" applyBorder="1" applyAlignment="1"/>
    <xf numFmtId="0" fontId="11" fillId="0" borderId="20" xfId="0" applyFont="1" applyBorder="1" applyAlignment="1"/>
    <xf numFmtId="49" fontId="11" fillId="0" borderId="0" xfId="0" applyNumberFormat="1" applyFont="1" applyFill="1" applyBorder="1" applyAlignment="1">
      <alignment horizontal="right" wrapText="1"/>
    </xf>
    <xf numFmtId="0" fontId="11" fillId="2" borderId="27" xfId="0" applyFont="1" applyFill="1" applyBorder="1" applyAlignment="1"/>
    <xf numFmtId="49" fontId="11" fillId="0" borderId="31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11" fillId="0" borderId="3" xfId="0" applyFont="1" applyFill="1" applyBorder="1" applyAlignment="1">
      <alignment horizontal="right" wrapText="1"/>
    </xf>
    <xf numFmtId="165" fontId="11" fillId="0" borderId="5" xfId="0" applyNumberFormat="1" applyFont="1" applyBorder="1" applyAlignment="1"/>
    <xf numFmtId="0" fontId="5" fillId="2" borderId="0" xfId="0" applyFont="1" applyFill="1" applyBorder="1" applyAlignment="1">
      <alignment horizontal="right" wrapText="1"/>
    </xf>
    <xf numFmtId="0" fontId="9" fillId="0" borderId="44" xfId="0" applyFont="1" applyFill="1" applyBorder="1" applyAlignment="1">
      <alignment horizontal="right" wrapText="1"/>
    </xf>
    <xf numFmtId="49" fontId="11" fillId="0" borderId="32" xfId="0" applyNumberFormat="1" applyFont="1" applyFill="1" applyBorder="1" applyAlignment="1">
      <alignment horizontal="right" wrapText="1"/>
    </xf>
    <xf numFmtId="0" fontId="9" fillId="0" borderId="39" xfId="0" applyFont="1" applyFill="1" applyBorder="1" applyAlignment="1">
      <alignment horizontal="right" wrapText="1"/>
    </xf>
    <xf numFmtId="1" fontId="5" fillId="2" borderId="0" xfId="0" applyNumberFormat="1" applyFont="1" applyFill="1" applyBorder="1" applyAlignment="1">
      <alignment horizontal="right" wrapText="1"/>
    </xf>
    <xf numFmtId="1" fontId="11" fillId="0" borderId="32" xfId="0" applyNumberFormat="1" applyFont="1" applyFill="1" applyBorder="1" applyAlignment="1">
      <alignment horizontal="right" wrapText="1"/>
    </xf>
    <xf numFmtId="1" fontId="11" fillId="0" borderId="31" xfId="0" applyNumberFormat="1" applyFont="1" applyFill="1" applyBorder="1" applyAlignment="1">
      <alignment horizontal="right" wrapText="1"/>
    </xf>
    <xf numFmtId="1" fontId="11" fillId="0" borderId="0" xfId="0" applyNumberFormat="1" applyFont="1" applyFill="1" applyBorder="1" applyAlignment="1">
      <alignment horizontal="right" wrapText="1"/>
    </xf>
    <xf numFmtId="0" fontId="9" fillId="0" borderId="40" xfId="0" applyFont="1" applyFill="1" applyBorder="1" applyAlignment="1">
      <alignment horizontal="right" wrapText="1"/>
    </xf>
    <xf numFmtId="0" fontId="9" fillId="0" borderId="14" xfId="0" applyFont="1" applyFill="1" applyBorder="1" applyAlignment="1">
      <alignment horizontal="right" wrapText="1"/>
    </xf>
    <xf numFmtId="0" fontId="9" fillId="0" borderId="5" xfId="0" applyFont="1" applyFill="1" applyBorder="1" applyAlignment="1">
      <alignment horizontal="right" wrapText="1"/>
    </xf>
    <xf numFmtId="0" fontId="9" fillId="0" borderId="0" xfId="0" applyFont="1" applyAlignment="1"/>
    <xf numFmtId="49" fontId="13" fillId="0" borderId="0" xfId="0" applyNumberFormat="1" applyFont="1" applyFill="1" applyBorder="1" applyAlignment="1"/>
    <xf numFmtId="49" fontId="9" fillId="0" borderId="0" xfId="0" applyNumberFormat="1" applyFont="1" applyFill="1" applyBorder="1" applyAlignment="1"/>
    <xf numFmtId="0" fontId="13" fillId="0" borderId="0" xfId="0" applyFont="1" applyFill="1" applyBorder="1" applyAlignment="1"/>
    <xf numFmtId="0" fontId="9" fillId="0" borderId="0" xfId="0" applyFont="1" applyFill="1" applyBorder="1" applyAlignment="1"/>
    <xf numFmtId="0" fontId="13" fillId="0" borderId="0" xfId="0" applyFont="1" applyFill="1" applyAlignment="1"/>
    <xf numFmtId="0" fontId="9" fillId="0" borderId="0" xfId="0" applyFont="1" applyFill="1" applyAlignment="1"/>
    <xf numFmtId="0" fontId="8" fillId="0" borderId="0" xfId="0" applyFont="1" applyAlignme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26" fillId="3" borderId="23" xfId="0" applyNumberFormat="1" applyFont="1" applyFill="1" applyBorder="1" applyAlignment="1">
      <alignment wrapText="1"/>
    </xf>
    <xf numFmtId="1" fontId="26" fillId="3" borderId="23" xfId="0" applyNumberFormat="1" applyFont="1" applyFill="1" applyBorder="1" applyAlignment="1">
      <alignment wrapText="1"/>
    </xf>
    <xf numFmtId="1" fontId="8" fillId="3" borderId="16" xfId="0" applyNumberFormat="1" applyFont="1" applyFill="1" applyBorder="1" applyAlignment="1">
      <alignment wrapText="1"/>
    </xf>
    <xf numFmtId="0" fontId="8" fillId="0" borderId="46" xfId="0" applyFont="1" applyBorder="1"/>
    <xf numFmtId="0" fontId="8" fillId="3" borderId="22" xfId="0" applyFont="1" applyFill="1" applyBorder="1" applyAlignment="1">
      <alignment vertical="top" wrapText="1"/>
    </xf>
    <xf numFmtId="0" fontId="8" fillId="3" borderId="23" xfId="0" applyFont="1" applyFill="1" applyBorder="1" applyAlignment="1">
      <alignment wrapText="1"/>
    </xf>
    <xf numFmtId="1" fontId="8" fillId="3" borderId="23" xfId="0" applyNumberFormat="1" applyFont="1" applyFill="1" applyBorder="1" applyAlignment="1">
      <alignment wrapText="1"/>
    </xf>
    <xf numFmtId="0" fontId="8" fillId="3" borderId="45" xfId="0" applyFont="1" applyFill="1" applyBorder="1" applyAlignment="1">
      <alignment vertical="top" wrapText="1"/>
    </xf>
    <xf numFmtId="1" fontId="8" fillId="3" borderId="9" xfId="0" applyNumberFormat="1" applyFont="1" applyFill="1" applyBorder="1" applyAlignment="1">
      <alignment wrapText="1"/>
    </xf>
    <xf numFmtId="1" fontId="8" fillId="3" borderId="21" xfId="0" applyNumberFormat="1" applyFont="1" applyFill="1" applyBorder="1" applyAlignment="1">
      <alignment wrapText="1"/>
    </xf>
    <xf numFmtId="0" fontId="8" fillId="3" borderId="24" xfId="0" applyFont="1" applyFill="1" applyBorder="1"/>
    <xf numFmtId="0" fontId="8" fillId="3" borderId="10" xfId="0" applyFont="1" applyFill="1" applyBorder="1"/>
    <xf numFmtId="0" fontId="8" fillId="0" borderId="25" xfId="0" applyFont="1" applyBorder="1"/>
    <xf numFmtId="0" fontId="8" fillId="0" borderId="47" xfId="0" applyFont="1" applyBorder="1"/>
    <xf numFmtId="0" fontId="8" fillId="0" borderId="21" xfId="0" applyFont="1" applyBorder="1"/>
    <xf numFmtId="0" fontId="8" fillId="0" borderId="10" xfId="0" applyFont="1" applyFill="1" applyBorder="1"/>
    <xf numFmtId="1" fontId="33" fillId="3" borderId="16" xfId="0" applyNumberFormat="1" applyFont="1" applyFill="1" applyBorder="1" applyAlignment="1">
      <alignment wrapText="1"/>
    </xf>
    <xf numFmtId="1" fontId="33" fillId="3" borderId="21" xfId="0" applyNumberFormat="1" applyFont="1" applyFill="1" applyBorder="1" applyAlignment="1">
      <alignment wrapText="1"/>
    </xf>
    <xf numFmtId="0" fontId="33" fillId="3" borderId="10" xfId="0" applyFont="1" applyFill="1" applyBorder="1"/>
    <xf numFmtId="0" fontId="8" fillId="0" borderId="41" xfId="0" applyFont="1" applyFill="1" applyBorder="1"/>
    <xf numFmtId="0" fontId="8" fillId="0" borderId="46" xfId="0" applyFont="1" applyFill="1" applyBorder="1"/>
    <xf numFmtId="0" fontId="47" fillId="3" borderId="23" xfId="0" applyFont="1" applyFill="1" applyBorder="1" applyAlignment="1">
      <alignment wrapText="1"/>
    </xf>
    <xf numFmtId="14" fontId="47" fillId="3" borderId="23" xfId="0" applyNumberFormat="1" applyFont="1" applyFill="1" applyBorder="1" applyAlignment="1">
      <alignment wrapText="1"/>
    </xf>
    <xf numFmtId="0" fontId="8" fillId="0" borderId="47" xfId="0" applyFont="1" applyFill="1" applyBorder="1"/>
    <xf numFmtId="0" fontId="8" fillId="0" borderId="55" xfId="0" applyFont="1" applyFill="1" applyBorder="1"/>
    <xf numFmtId="1" fontId="8" fillId="0" borderId="9" xfId="0" applyNumberFormat="1" applyFont="1" applyFill="1" applyBorder="1" applyAlignment="1">
      <alignment wrapText="1"/>
    </xf>
    <xf numFmtId="3" fontId="9" fillId="0" borderId="0" xfId="0" applyNumberFormat="1" applyFont="1" applyFill="1"/>
    <xf numFmtId="1" fontId="4" fillId="0" borderId="0" xfId="0" applyNumberFormat="1" applyFont="1" applyAlignment="1"/>
    <xf numFmtId="3" fontId="4" fillId="0" borderId="0" xfId="0" applyNumberFormat="1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48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11" fillId="0" borderId="0" xfId="2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horizontal="left" vertical="top" wrapText="1"/>
    </xf>
    <xf numFmtId="0" fontId="11" fillId="0" borderId="63" xfId="1" applyFont="1" applyFill="1" applyBorder="1" applyAlignment="1">
      <alignment horizontal="left" vertical="center" wrapText="1"/>
    </xf>
    <xf numFmtId="49" fontId="11" fillId="0" borderId="2" xfId="1" applyNumberFormat="1" applyFont="1" applyFill="1" applyBorder="1" applyAlignment="1">
      <alignment horizontal="center" vertical="center"/>
    </xf>
    <xf numFmtId="0" fontId="11" fillId="0" borderId="52" xfId="1" applyFont="1" applyFill="1" applyBorder="1" applyAlignment="1">
      <alignment horizontal="left" vertical="center" wrapText="1"/>
    </xf>
    <xf numFmtId="0" fontId="11" fillId="0" borderId="39" xfId="2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164" fontId="11" fillId="0" borderId="0" xfId="1" quotePrefix="1" applyNumberFormat="1" applyFont="1" applyFill="1" applyBorder="1" applyAlignment="1">
      <alignment horizontal="center" vertical="center" wrapText="1"/>
    </xf>
    <xf numFmtId="0" fontId="11" fillId="3" borderId="13" xfId="0" applyFont="1" applyFill="1" applyBorder="1" applyAlignment="1" applyProtection="1">
      <alignment horizontal="center" vertical="center" wrapText="1"/>
    </xf>
    <xf numFmtId="0" fontId="11" fillId="3" borderId="14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0" fontId="25" fillId="0" borderId="36" xfId="0" applyFont="1" applyFill="1" applyBorder="1" applyAlignment="1">
      <alignment horizontal="center"/>
    </xf>
    <xf numFmtId="0" fontId="25" fillId="0" borderId="50" xfId="0" applyFont="1" applyFill="1" applyBorder="1" applyAlignment="1">
      <alignment horizontal="center"/>
    </xf>
    <xf numFmtId="0" fontId="14" fillId="0" borderId="0" xfId="2" applyFont="1" applyAlignment="1">
      <alignment horizontal="center" vertical="center" wrapText="1"/>
    </xf>
    <xf numFmtId="0" fontId="25" fillId="0" borderId="54" xfId="0" applyFont="1" applyFill="1" applyBorder="1" applyAlignment="1">
      <alignment horizontal="center"/>
    </xf>
    <xf numFmtId="0" fontId="7" fillId="0" borderId="0" xfId="2" applyFont="1" applyAlignment="1">
      <alignment horizontal="center" vertical="center" wrapText="1"/>
    </xf>
    <xf numFmtId="0" fontId="11" fillId="3" borderId="2" xfId="1" applyFont="1" applyFill="1" applyBorder="1" applyAlignment="1">
      <alignment horizontal="left" vertical="center" wrapText="1"/>
    </xf>
    <xf numFmtId="0" fontId="11" fillId="3" borderId="52" xfId="1" applyFont="1" applyFill="1" applyBorder="1" applyAlignment="1">
      <alignment horizontal="left" vertical="center" wrapText="1"/>
    </xf>
    <xf numFmtId="0" fontId="11" fillId="0" borderId="2" xfId="1" applyFont="1" applyFill="1" applyBorder="1" applyAlignment="1">
      <alignment vertical="center" wrapText="1"/>
    </xf>
    <xf numFmtId="49" fontId="11" fillId="0" borderId="0" xfId="1" applyNumberFormat="1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59" xfId="0" applyFont="1" applyFill="1" applyBorder="1" applyAlignment="1">
      <alignment horizontal="center" vertical="top" wrapText="1"/>
    </xf>
    <xf numFmtId="0" fontId="46" fillId="3" borderId="31" xfId="0" applyFont="1" applyFill="1" applyBorder="1" applyAlignment="1">
      <alignment horizontal="center" vertical="top" wrapText="1"/>
    </xf>
    <xf numFmtId="0" fontId="46" fillId="3" borderId="48" xfId="0" applyFont="1" applyFill="1" applyBorder="1" applyAlignment="1">
      <alignment horizontal="center" vertical="top" wrapText="1"/>
    </xf>
    <xf numFmtId="0" fontId="46" fillId="3" borderId="59" xfId="0" applyFont="1" applyFill="1" applyBorder="1" applyAlignment="1">
      <alignment horizontal="center" vertical="top" wrapText="1"/>
    </xf>
    <xf numFmtId="0" fontId="27" fillId="0" borderId="22" xfId="0" applyFont="1" applyBorder="1" applyAlignment="1">
      <alignment horizontal="center"/>
    </xf>
    <xf numFmtId="0" fontId="27" fillId="0" borderId="23" xfId="0" applyFont="1" applyBorder="1" applyAlignment="1">
      <alignment horizontal="center"/>
    </xf>
    <xf numFmtId="0" fontId="27" fillId="0" borderId="23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  <xf numFmtId="0" fontId="26" fillId="0" borderId="20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26" fillId="0" borderId="24" xfId="0" applyFont="1" applyBorder="1" applyAlignment="1">
      <alignment horizontal="center" wrapText="1"/>
    </xf>
    <xf numFmtId="0" fontId="26" fillId="0" borderId="25" xfId="0" applyFont="1" applyBorder="1" applyAlignment="1">
      <alignment horizontal="center" wrapText="1"/>
    </xf>
    <xf numFmtId="0" fontId="26" fillId="0" borderId="20" xfId="0" applyFont="1" applyBorder="1" applyAlignment="1">
      <alignment horizontal="center" wrapText="1"/>
    </xf>
    <xf numFmtId="0" fontId="26" fillId="0" borderId="26" xfId="0" applyFont="1" applyBorder="1" applyAlignment="1">
      <alignment horizontal="center" wrapText="1"/>
    </xf>
    <xf numFmtId="0" fontId="26" fillId="0" borderId="20" xfId="0" applyFont="1" applyFill="1" applyBorder="1" applyAlignment="1">
      <alignment horizontal="center" wrapText="1"/>
    </xf>
    <xf numFmtId="0" fontId="26" fillId="0" borderId="26" xfId="0" applyFont="1" applyFill="1" applyBorder="1" applyAlignment="1">
      <alignment horizontal="center" wrapText="1"/>
    </xf>
    <xf numFmtId="0" fontId="26" fillId="0" borderId="15" xfId="0" applyFont="1" applyFill="1" applyBorder="1" applyAlignment="1">
      <alignment horizontal="left"/>
    </xf>
    <xf numFmtId="0" fontId="26" fillId="0" borderId="59" xfId="0" applyFont="1" applyFill="1" applyBorder="1" applyAlignment="1">
      <alignment horizontal="left"/>
    </xf>
    <xf numFmtId="0" fontId="26" fillId="0" borderId="31" xfId="0" applyFont="1" applyBorder="1" applyAlignment="1">
      <alignment horizontal="left"/>
    </xf>
    <xf numFmtId="0" fontId="26" fillId="0" borderId="48" xfId="0" applyFont="1" applyBorder="1" applyAlignment="1">
      <alignment horizontal="left"/>
    </xf>
    <xf numFmtId="0" fontId="26" fillId="0" borderId="49" xfId="0" applyFont="1" applyBorder="1" applyAlignment="1">
      <alignment horizontal="left"/>
    </xf>
    <xf numFmtId="0" fontId="4" fillId="0" borderId="2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6" fillId="0" borderId="24" xfId="0" applyFont="1" applyBorder="1" applyAlignment="1">
      <alignment horizontal="left"/>
    </xf>
    <xf numFmtId="0" fontId="26" fillId="0" borderId="20" xfId="0" applyFont="1" applyBorder="1" applyAlignment="1">
      <alignment horizontal="left"/>
    </xf>
    <xf numFmtId="0" fontId="26" fillId="0" borderId="25" xfId="0" applyFont="1" applyBorder="1" applyAlignment="1">
      <alignment horizontal="left"/>
    </xf>
    <xf numFmtId="0" fontId="26" fillId="0" borderId="26" xfId="0" applyFont="1" applyBorder="1" applyAlignment="1">
      <alignment horizontal="left"/>
    </xf>
    <xf numFmtId="0" fontId="4" fillId="0" borderId="2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16" fillId="0" borderId="0" xfId="0" quotePrefix="1" applyFont="1" applyAlignment="1">
      <alignment horizontal="center"/>
    </xf>
    <xf numFmtId="0" fontId="16" fillId="0" borderId="0" xfId="0" applyFont="1" applyAlignment="1">
      <alignment horizontal="center"/>
    </xf>
    <xf numFmtId="0" fontId="27" fillId="0" borderId="19" xfId="0" applyFont="1" applyBorder="1" applyAlignment="1">
      <alignment horizontal="center"/>
    </xf>
    <xf numFmtId="0" fontId="27" fillId="0" borderId="17" xfId="0" applyFont="1" applyBorder="1" applyAlignment="1">
      <alignment horizontal="center"/>
    </xf>
    <xf numFmtId="0" fontId="27" fillId="0" borderId="54" xfId="0" quotePrefix="1" applyFont="1" applyBorder="1" applyAlignment="1">
      <alignment horizontal="center"/>
    </xf>
    <xf numFmtId="0" fontId="27" fillId="0" borderId="36" xfId="0" applyFont="1" applyBorder="1" applyAlignment="1">
      <alignment horizontal="center"/>
    </xf>
    <xf numFmtId="0" fontId="27" fillId="0" borderId="50" xfId="0" applyFont="1" applyBorder="1" applyAlignment="1">
      <alignment horizontal="center"/>
    </xf>
    <xf numFmtId="0" fontId="26" fillId="0" borderId="45" xfId="0" applyFont="1" applyBorder="1" applyAlignment="1">
      <alignment horizontal="left"/>
    </xf>
    <xf numFmtId="0" fontId="26" fillId="0" borderId="9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4" fillId="3" borderId="31" xfId="0" applyFont="1" applyFill="1" applyBorder="1" applyAlignment="1">
      <alignment horizontal="center" vertical="top" wrapText="1"/>
    </xf>
    <xf numFmtId="0" fontId="34" fillId="3" borderId="48" xfId="0" applyFont="1" applyFill="1" applyBorder="1" applyAlignment="1">
      <alignment horizontal="center" vertical="top" wrapText="1"/>
    </xf>
    <xf numFmtId="0" fontId="34" fillId="3" borderId="59" xfId="0" applyFont="1" applyFill="1" applyBorder="1" applyAlignment="1">
      <alignment horizontal="center" vertical="top" wrapText="1"/>
    </xf>
    <xf numFmtId="0" fontId="36" fillId="5" borderId="31" xfId="0" applyFont="1" applyFill="1" applyBorder="1" applyAlignment="1">
      <alignment horizontal="center" vertical="top" wrapText="1"/>
    </xf>
    <xf numFmtId="0" fontId="36" fillId="5" borderId="48" xfId="0" applyFont="1" applyFill="1" applyBorder="1" applyAlignment="1">
      <alignment horizontal="center" vertical="top" wrapText="1"/>
    </xf>
    <xf numFmtId="0" fontId="36" fillId="5" borderId="59" xfId="0" applyFont="1" applyFill="1" applyBorder="1" applyAlignment="1">
      <alignment horizontal="center" vertical="top" wrapText="1"/>
    </xf>
    <xf numFmtId="9" fontId="19" fillId="0" borderId="1" xfId="4" applyFont="1" applyBorder="1" applyAlignment="1">
      <alignment horizontal="center"/>
    </xf>
    <xf numFmtId="9" fontId="19" fillId="0" borderId="36" xfId="4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2" fontId="4" fillId="0" borderId="29" xfId="0" applyNumberFormat="1" applyFont="1" applyBorder="1" applyAlignment="1"/>
  </cellXfs>
  <cellStyles count="6">
    <cellStyle name="Normal 2" xfId="2"/>
    <cellStyle name="Normal_EBK_PROJECT_2001-last" xfId="1"/>
    <cellStyle name="Normal_MAKET" xfId="3"/>
    <cellStyle name="Нормален" xfId="0" builtinId="0"/>
    <cellStyle name="Нормален 2" xfId="5"/>
    <cellStyle name="Процент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opLeftCell="A58" zoomScale="112" zoomScaleNormal="112" workbookViewId="0">
      <selection activeCell="G86" sqref="G86"/>
    </sheetView>
  </sheetViews>
  <sheetFormatPr defaultRowHeight="12.75"/>
  <cols>
    <col min="1" max="1" width="41" style="5" customWidth="1"/>
    <col min="2" max="2" width="9.7109375" style="5" customWidth="1"/>
    <col min="3" max="3" width="11.5703125" style="558" customWidth="1"/>
    <col min="4" max="4" width="12.5703125" style="5" customWidth="1"/>
    <col min="5" max="5" width="11" style="5" customWidth="1"/>
    <col min="6" max="6" width="9.28515625" style="5" customWidth="1"/>
    <col min="7" max="7" width="11" style="5" customWidth="1"/>
    <col min="8" max="8" width="9.140625" style="5"/>
    <col min="9" max="9" width="11.7109375" style="5" customWidth="1"/>
    <col min="10" max="256" width="9.140625" style="5"/>
    <col min="257" max="257" width="39.42578125" style="5" customWidth="1"/>
    <col min="258" max="258" width="9.7109375" style="5" customWidth="1"/>
    <col min="259" max="259" width="11.5703125" style="5" customWidth="1"/>
    <col min="260" max="260" width="10.42578125" style="5" customWidth="1"/>
    <col min="261" max="261" width="10.85546875" style="5" customWidth="1"/>
    <col min="262" max="262" width="9.140625" style="5"/>
    <col min="263" max="263" width="9.140625" style="5" customWidth="1"/>
    <col min="264" max="264" width="9.140625" style="5"/>
    <col min="265" max="265" width="11.7109375" style="5" customWidth="1"/>
    <col min="266" max="512" width="9.140625" style="5"/>
    <col min="513" max="513" width="39.42578125" style="5" customWidth="1"/>
    <col min="514" max="514" width="9.7109375" style="5" customWidth="1"/>
    <col min="515" max="515" width="11.5703125" style="5" customWidth="1"/>
    <col min="516" max="516" width="10.42578125" style="5" customWidth="1"/>
    <col min="517" max="517" width="10.85546875" style="5" customWidth="1"/>
    <col min="518" max="518" width="9.140625" style="5"/>
    <col min="519" max="519" width="9.140625" style="5" customWidth="1"/>
    <col min="520" max="520" width="9.140625" style="5"/>
    <col min="521" max="521" width="11.7109375" style="5" customWidth="1"/>
    <col min="522" max="768" width="9.140625" style="5"/>
    <col min="769" max="769" width="39.42578125" style="5" customWidth="1"/>
    <col min="770" max="770" width="9.7109375" style="5" customWidth="1"/>
    <col min="771" max="771" width="11.5703125" style="5" customWidth="1"/>
    <col min="772" max="772" width="10.42578125" style="5" customWidth="1"/>
    <col min="773" max="773" width="10.85546875" style="5" customWidth="1"/>
    <col min="774" max="774" width="9.140625" style="5"/>
    <col min="775" max="775" width="9.140625" style="5" customWidth="1"/>
    <col min="776" max="776" width="9.140625" style="5"/>
    <col min="777" max="777" width="11.7109375" style="5" customWidth="1"/>
    <col min="778" max="1024" width="9.140625" style="5"/>
    <col min="1025" max="1025" width="39.42578125" style="5" customWidth="1"/>
    <col min="1026" max="1026" width="9.7109375" style="5" customWidth="1"/>
    <col min="1027" max="1027" width="11.5703125" style="5" customWidth="1"/>
    <col min="1028" max="1028" width="10.42578125" style="5" customWidth="1"/>
    <col min="1029" max="1029" width="10.85546875" style="5" customWidth="1"/>
    <col min="1030" max="1030" width="9.140625" style="5"/>
    <col min="1031" max="1031" width="9.140625" style="5" customWidth="1"/>
    <col min="1032" max="1032" width="9.140625" style="5"/>
    <col min="1033" max="1033" width="11.7109375" style="5" customWidth="1"/>
    <col min="1034" max="1280" width="9.140625" style="5"/>
    <col min="1281" max="1281" width="39.42578125" style="5" customWidth="1"/>
    <col min="1282" max="1282" width="9.7109375" style="5" customWidth="1"/>
    <col min="1283" max="1283" width="11.5703125" style="5" customWidth="1"/>
    <col min="1284" max="1284" width="10.42578125" style="5" customWidth="1"/>
    <col min="1285" max="1285" width="10.85546875" style="5" customWidth="1"/>
    <col min="1286" max="1286" width="9.140625" style="5"/>
    <col min="1287" max="1287" width="9.140625" style="5" customWidth="1"/>
    <col min="1288" max="1288" width="9.140625" style="5"/>
    <col min="1289" max="1289" width="11.7109375" style="5" customWidth="1"/>
    <col min="1290" max="1536" width="9.140625" style="5"/>
    <col min="1537" max="1537" width="39.42578125" style="5" customWidth="1"/>
    <col min="1538" max="1538" width="9.7109375" style="5" customWidth="1"/>
    <col min="1539" max="1539" width="11.5703125" style="5" customWidth="1"/>
    <col min="1540" max="1540" width="10.42578125" style="5" customWidth="1"/>
    <col min="1541" max="1541" width="10.85546875" style="5" customWidth="1"/>
    <col min="1542" max="1542" width="9.140625" style="5"/>
    <col min="1543" max="1543" width="9.140625" style="5" customWidth="1"/>
    <col min="1544" max="1544" width="9.140625" style="5"/>
    <col min="1545" max="1545" width="11.7109375" style="5" customWidth="1"/>
    <col min="1546" max="1792" width="9.140625" style="5"/>
    <col min="1793" max="1793" width="39.42578125" style="5" customWidth="1"/>
    <col min="1794" max="1794" width="9.7109375" style="5" customWidth="1"/>
    <col min="1795" max="1795" width="11.5703125" style="5" customWidth="1"/>
    <col min="1796" max="1796" width="10.42578125" style="5" customWidth="1"/>
    <col min="1797" max="1797" width="10.85546875" style="5" customWidth="1"/>
    <col min="1798" max="1798" width="9.140625" style="5"/>
    <col min="1799" max="1799" width="9.140625" style="5" customWidth="1"/>
    <col min="1800" max="1800" width="9.140625" style="5"/>
    <col min="1801" max="1801" width="11.7109375" style="5" customWidth="1"/>
    <col min="1802" max="2048" width="9.140625" style="5"/>
    <col min="2049" max="2049" width="39.42578125" style="5" customWidth="1"/>
    <col min="2050" max="2050" width="9.7109375" style="5" customWidth="1"/>
    <col min="2051" max="2051" width="11.5703125" style="5" customWidth="1"/>
    <col min="2052" max="2052" width="10.42578125" style="5" customWidth="1"/>
    <col min="2053" max="2053" width="10.85546875" style="5" customWidth="1"/>
    <col min="2054" max="2054" width="9.140625" style="5"/>
    <col min="2055" max="2055" width="9.140625" style="5" customWidth="1"/>
    <col min="2056" max="2056" width="9.140625" style="5"/>
    <col min="2057" max="2057" width="11.7109375" style="5" customWidth="1"/>
    <col min="2058" max="2304" width="9.140625" style="5"/>
    <col min="2305" max="2305" width="39.42578125" style="5" customWidth="1"/>
    <col min="2306" max="2306" width="9.7109375" style="5" customWidth="1"/>
    <col min="2307" max="2307" width="11.5703125" style="5" customWidth="1"/>
    <col min="2308" max="2308" width="10.42578125" style="5" customWidth="1"/>
    <col min="2309" max="2309" width="10.85546875" style="5" customWidth="1"/>
    <col min="2310" max="2310" width="9.140625" style="5"/>
    <col min="2311" max="2311" width="9.140625" style="5" customWidth="1"/>
    <col min="2312" max="2312" width="9.140625" style="5"/>
    <col min="2313" max="2313" width="11.7109375" style="5" customWidth="1"/>
    <col min="2314" max="2560" width="9.140625" style="5"/>
    <col min="2561" max="2561" width="39.42578125" style="5" customWidth="1"/>
    <col min="2562" max="2562" width="9.7109375" style="5" customWidth="1"/>
    <col min="2563" max="2563" width="11.5703125" style="5" customWidth="1"/>
    <col min="2564" max="2564" width="10.42578125" style="5" customWidth="1"/>
    <col min="2565" max="2565" width="10.85546875" style="5" customWidth="1"/>
    <col min="2566" max="2566" width="9.140625" style="5"/>
    <col min="2567" max="2567" width="9.140625" style="5" customWidth="1"/>
    <col min="2568" max="2568" width="9.140625" style="5"/>
    <col min="2569" max="2569" width="11.7109375" style="5" customWidth="1"/>
    <col min="2570" max="2816" width="9.140625" style="5"/>
    <col min="2817" max="2817" width="39.42578125" style="5" customWidth="1"/>
    <col min="2818" max="2818" width="9.7109375" style="5" customWidth="1"/>
    <col min="2819" max="2819" width="11.5703125" style="5" customWidth="1"/>
    <col min="2820" max="2820" width="10.42578125" style="5" customWidth="1"/>
    <col min="2821" max="2821" width="10.85546875" style="5" customWidth="1"/>
    <col min="2822" max="2822" width="9.140625" style="5"/>
    <col min="2823" max="2823" width="9.140625" style="5" customWidth="1"/>
    <col min="2824" max="2824" width="9.140625" style="5"/>
    <col min="2825" max="2825" width="11.7109375" style="5" customWidth="1"/>
    <col min="2826" max="3072" width="9.140625" style="5"/>
    <col min="3073" max="3073" width="39.42578125" style="5" customWidth="1"/>
    <col min="3074" max="3074" width="9.7109375" style="5" customWidth="1"/>
    <col min="3075" max="3075" width="11.5703125" style="5" customWidth="1"/>
    <col min="3076" max="3076" width="10.42578125" style="5" customWidth="1"/>
    <col min="3077" max="3077" width="10.85546875" style="5" customWidth="1"/>
    <col min="3078" max="3078" width="9.140625" style="5"/>
    <col min="3079" max="3079" width="9.140625" style="5" customWidth="1"/>
    <col min="3080" max="3080" width="9.140625" style="5"/>
    <col min="3081" max="3081" width="11.7109375" style="5" customWidth="1"/>
    <col min="3082" max="3328" width="9.140625" style="5"/>
    <col min="3329" max="3329" width="39.42578125" style="5" customWidth="1"/>
    <col min="3330" max="3330" width="9.7109375" style="5" customWidth="1"/>
    <col min="3331" max="3331" width="11.5703125" style="5" customWidth="1"/>
    <col min="3332" max="3332" width="10.42578125" style="5" customWidth="1"/>
    <col min="3333" max="3333" width="10.85546875" style="5" customWidth="1"/>
    <col min="3334" max="3334" width="9.140625" style="5"/>
    <col min="3335" max="3335" width="9.140625" style="5" customWidth="1"/>
    <col min="3336" max="3336" width="9.140625" style="5"/>
    <col min="3337" max="3337" width="11.7109375" style="5" customWidth="1"/>
    <col min="3338" max="3584" width="9.140625" style="5"/>
    <col min="3585" max="3585" width="39.42578125" style="5" customWidth="1"/>
    <col min="3586" max="3586" width="9.7109375" style="5" customWidth="1"/>
    <col min="3587" max="3587" width="11.5703125" style="5" customWidth="1"/>
    <col min="3588" max="3588" width="10.42578125" style="5" customWidth="1"/>
    <col min="3589" max="3589" width="10.85546875" style="5" customWidth="1"/>
    <col min="3590" max="3590" width="9.140625" style="5"/>
    <col min="3591" max="3591" width="9.140625" style="5" customWidth="1"/>
    <col min="3592" max="3592" width="9.140625" style="5"/>
    <col min="3593" max="3593" width="11.7109375" style="5" customWidth="1"/>
    <col min="3594" max="3840" width="9.140625" style="5"/>
    <col min="3841" max="3841" width="39.42578125" style="5" customWidth="1"/>
    <col min="3842" max="3842" width="9.7109375" style="5" customWidth="1"/>
    <col min="3843" max="3843" width="11.5703125" style="5" customWidth="1"/>
    <col min="3844" max="3844" width="10.42578125" style="5" customWidth="1"/>
    <col min="3845" max="3845" width="10.85546875" style="5" customWidth="1"/>
    <col min="3846" max="3846" width="9.140625" style="5"/>
    <col min="3847" max="3847" width="9.140625" style="5" customWidth="1"/>
    <col min="3848" max="3848" width="9.140625" style="5"/>
    <col min="3849" max="3849" width="11.7109375" style="5" customWidth="1"/>
    <col min="3850" max="4096" width="9.140625" style="5"/>
    <col min="4097" max="4097" width="39.42578125" style="5" customWidth="1"/>
    <col min="4098" max="4098" width="9.7109375" style="5" customWidth="1"/>
    <col min="4099" max="4099" width="11.5703125" style="5" customWidth="1"/>
    <col min="4100" max="4100" width="10.42578125" style="5" customWidth="1"/>
    <col min="4101" max="4101" width="10.85546875" style="5" customWidth="1"/>
    <col min="4102" max="4102" width="9.140625" style="5"/>
    <col min="4103" max="4103" width="9.140625" style="5" customWidth="1"/>
    <col min="4104" max="4104" width="9.140625" style="5"/>
    <col min="4105" max="4105" width="11.7109375" style="5" customWidth="1"/>
    <col min="4106" max="4352" width="9.140625" style="5"/>
    <col min="4353" max="4353" width="39.42578125" style="5" customWidth="1"/>
    <col min="4354" max="4354" width="9.7109375" style="5" customWidth="1"/>
    <col min="4355" max="4355" width="11.5703125" style="5" customWidth="1"/>
    <col min="4356" max="4356" width="10.42578125" style="5" customWidth="1"/>
    <col min="4357" max="4357" width="10.85546875" style="5" customWidth="1"/>
    <col min="4358" max="4358" width="9.140625" style="5"/>
    <col min="4359" max="4359" width="9.140625" style="5" customWidth="1"/>
    <col min="4360" max="4360" width="9.140625" style="5"/>
    <col min="4361" max="4361" width="11.7109375" style="5" customWidth="1"/>
    <col min="4362" max="4608" width="9.140625" style="5"/>
    <col min="4609" max="4609" width="39.42578125" style="5" customWidth="1"/>
    <col min="4610" max="4610" width="9.7109375" style="5" customWidth="1"/>
    <col min="4611" max="4611" width="11.5703125" style="5" customWidth="1"/>
    <col min="4612" max="4612" width="10.42578125" style="5" customWidth="1"/>
    <col min="4613" max="4613" width="10.85546875" style="5" customWidth="1"/>
    <col min="4614" max="4614" width="9.140625" style="5"/>
    <col min="4615" max="4615" width="9.140625" style="5" customWidth="1"/>
    <col min="4616" max="4616" width="9.140625" style="5"/>
    <col min="4617" max="4617" width="11.7109375" style="5" customWidth="1"/>
    <col min="4618" max="4864" width="9.140625" style="5"/>
    <col min="4865" max="4865" width="39.42578125" style="5" customWidth="1"/>
    <col min="4866" max="4866" width="9.7109375" style="5" customWidth="1"/>
    <col min="4867" max="4867" width="11.5703125" style="5" customWidth="1"/>
    <col min="4868" max="4868" width="10.42578125" style="5" customWidth="1"/>
    <col min="4869" max="4869" width="10.85546875" style="5" customWidth="1"/>
    <col min="4870" max="4870" width="9.140625" style="5"/>
    <col min="4871" max="4871" width="9.140625" style="5" customWidth="1"/>
    <col min="4872" max="4872" width="9.140625" style="5"/>
    <col min="4873" max="4873" width="11.7109375" style="5" customWidth="1"/>
    <col min="4874" max="5120" width="9.140625" style="5"/>
    <col min="5121" max="5121" width="39.42578125" style="5" customWidth="1"/>
    <col min="5122" max="5122" width="9.7109375" style="5" customWidth="1"/>
    <col min="5123" max="5123" width="11.5703125" style="5" customWidth="1"/>
    <col min="5124" max="5124" width="10.42578125" style="5" customWidth="1"/>
    <col min="5125" max="5125" width="10.85546875" style="5" customWidth="1"/>
    <col min="5126" max="5126" width="9.140625" style="5"/>
    <col min="5127" max="5127" width="9.140625" style="5" customWidth="1"/>
    <col min="5128" max="5128" width="9.140625" style="5"/>
    <col min="5129" max="5129" width="11.7109375" style="5" customWidth="1"/>
    <col min="5130" max="5376" width="9.140625" style="5"/>
    <col min="5377" max="5377" width="39.42578125" style="5" customWidth="1"/>
    <col min="5378" max="5378" width="9.7109375" style="5" customWidth="1"/>
    <col min="5379" max="5379" width="11.5703125" style="5" customWidth="1"/>
    <col min="5380" max="5380" width="10.42578125" style="5" customWidth="1"/>
    <col min="5381" max="5381" width="10.85546875" style="5" customWidth="1"/>
    <col min="5382" max="5382" width="9.140625" style="5"/>
    <col min="5383" max="5383" width="9.140625" style="5" customWidth="1"/>
    <col min="5384" max="5384" width="9.140625" style="5"/>
    <col min="5385" max="5385" width="11.7109375" style="5" customWidth="1"/>
    <col min="5386" max="5632" width="9.140625" style="5"/>
    <col min="5633" max="5633" width="39.42578125" style="5" customWidth="1"/>
    <col min="5634" max="5634" width="9.7109375" style="5" customWidth="1"/>
    <col min="5635" max="5635" width="11.5703125" style="5" customWidth="1"/>
    <col min="5636" max="5636" width="10.42578125" style="5" customWidth="1"/>
    <col min="5637" max="5637" width="10.85546875" style="5" customWidth="1"/>
    <col min="5638" max="5638" width="9.140625" style="5"/>
    <col min="5639" max="5639" width="9.140625" style="5" customWidth="1"/>
    <col min="5640" max="5640" width="9.140625" style="5"/>
    <col min="5641" max="5641" width="11.7109375" style="5" customWidth="1"/>
    <col min="5642" max="5888" width="9.140625" style="5"/>
    <col min="5889" max="5889" width="39.42578125" style="5" customWidth="1"/>
    <col min="5890" max="5890" width="9.7109375" style="5" customWidth="1"/>
    <col min="5891" max="5891" width="11.5703125" style="5" customWidth="1"/>
    <col min="5892" max="5892" width="10.42578125" style="5" customWidth="1"/>
    <col min="5893" max="5893" width="10.85546875" style="5" customWidth="1"/>
    <col min="5894" max="5894" width="9.140625" style="5"/>
    <col min="5895" max="5895" width="9.140625" style="5" customWidth="1"/>
    <col min="5896" max="5896" width="9.140625" style="5"/>
    <col min="5897" max="5897" width="11.7109375" style="5" customWidth="1"/>
    <col min="5898" max="6144" width="9.140625" style="5"/>
    <col min="6145" max="6145" width="39.42578125" style="5" customWidth="1"/>
    <col min="6146" max="6146" width="9.7109375" style="5" customWidth="1"/>
    <col min="6147" max="6147" width="11.5703125" style="5" customWidth="1"/>
    <col min="6148" max="6148" width="10.42578125" style="5" customWidth="1"/>
    <col min="6149" max="6149" width="10.85546875" style="5" customWidth="1"/>
    <col min="6150" max="6150" width="9.140625" style="5"/>
    <col min="6151" max="6151" width="9.140625" style="5" customWidth="1"/>
    <col min="6152" max="6152" width="9.140625" style="5"/>
    <col min="6153" max="6153" width="11.7109375" style="5" customWidth="1"/>
    <col min="6154" max="6400" width="9.140625" style="5"/>
    <col min="6401" max="6401" width="39.42578125" style="5" customWidth="1"/>
    <col min="6402" max="6402" width="9.7109375" style="5" customWidth="1"/>
    <col min="6403" max="6403" width="11.5703125" style="5" customWidth="1"/>
    <col min="6404" max="6404" width="10.42578125" style="5" customWidth="1"/>
    <col min="6405" max="6405" width="10.85546875" style="5" customWidth="1"/>
    <col min="6406" max="6406" width="9.140625" style="5"/>
    <col min="6407" max="6407" width="9.140625" style="5" customWidth="1"/>
    <col min="6408" max="6408" width="9.140625" style="5"/>
    <col min="6409" max="6409" width="11.7109375" style="5" customWidth="1"/>
    <col min="6410" max="6656" width="9.140625" style="5"/>
    <col min="6657" max="6657" width="39.42578125" style="5" customWidth="1"/>
    <col min="6658" max="6658" width="9.7109375" style="5" customWidth="1"/>
    <col min="6659" max="6659" width="11.5703125" style="5" customWidth="1"/>
    <col min="6660" max="6660" width="10.42578125" style="5" customWidth="1"/>
    <col min="6661" max="6661" width="10.85546875" style="5" customWidth="1"/>
    <col min="6662" max="6662" width="9.140625" style="5"/>
    <col min="6663" max="6663" width="9.140625" style="5" customWidth="1"/>
    <col min="6664" max="6664" width="9.140625" style="5"/>
    <col min="6665" max="6665" width="11.7109375" style="5" customWidth="1"/>
    <col min="6666" max="6912" width="9.140625" style="5"/>
    <col min="6913" max="6913" width="39.42578125" style="5" customWidth="1"/>
    <col min="6914" max="6914" width="9.7109375" style="5" customWidth="1"/>
    <col min="6915" max="6915" width="11.5703125" style="5" customWidth="1"/>
    <col min="6916" max="6916" width="10.42578125" style="5" customWidth="1"/>
    <col min="6917" max="6917" width="10.85546875" style="5" customWidth="1"/>
    <col min="6918" max="6918" width="9.140625" style="5"/>
    <col min="6919" max="6919" width="9.140625" style="5" customWidth="1"/>
    <col min="6920" max="6920" width="9.140625" style="5"/>
    <col min="6921" max="6921" width="11.7109375" style="5" customWidth="1"/>
    <col min="6922" max="7168" width="9.140625" style="5"/>
    <col min="7169" max="7169" width="39.42578125" style="5" customWidth="1"/>
    <col min="7170" max="7170" width="9.7109375" style="5" customWidth="1"/>
    <col min="7171" max="7171" width="11.5703125" style="5" customWidth="1"/>
    <col min="7172" max="7172" width="10.42578125" style="5" customWidth="1"/>
    <col min="7173" max="7173" width="10.85546875" style="5" customWidth="1"/>
    <col min="7174" max="7174" width="9.140625" style="5"/>
    <col min="7175" max="7175" width="9.140625" style="5" customWidth="1"/>
    <col min="7176" max="7176" width="9.140625" style="5"/>
    <col min="7177" max="7177" width="11.7109375" style="5" customWidth="1"/>
    <col min="7178" max="7424" width="9.140625" style="5"/>
    <col min="7425" max="7425" width="39.42578125" style="5" customWidth="1"/>
    <col min="7426" max="7426" width="9.7109375" style="5" customWidth="1"/>
    <col min="7427" max="7427" width="11.5703125" style="5" customWidth="1"/>
    <col min="7428" max="7428" width="10.42578125" style="5" customWidth="1"/>
    <col min="7429" max="7429" width="10.85546875" style="5" customWidth="1"/>
    <col min="7430" max="7430" width="9.140625" style="5"/>
    <col min="7431" max="7431" width="9.140625" style="5" customWidth="1"/>
    <col min="7432" max="7432" width="9.140625" style="5"/>
    <col min="7433" max="7433" width="11.7109375" style="5" customWidth="1"/>
    <col min="7434" max="7680" width="9.140625" style="5"/>
    <col min="7681" max="7681" width="39.42578125" style="5" customWidth="1"/>
    <col min="7682" max="7682" width="9.7109375" style="5" customWidth="1"/>
    <col min="7683" max="7683" width="11.5703125" style="5" customWidth="1"/>
    <col min="7684" max="7684" width="10.42578125" style="5" customWidth="1"/>
    <col min="7685" max="7685" width="10.85546875" style="5" customWidth="1"/>
    <col min="7686" max="7686" width="9.140625" style="5"/>
    <col min="7687" max="7687" width="9.140625" style="5" customWidth="1"/>
    <col min="7688" max="7688" width="9.140625" style="5"/>
    <col min="7689" max="7689" width="11.7109375" style="5" customWidth="1"/>
    <col min="7690" max="7936" width="9.140625" style="5"/>
    <col min="7937" max="7937" width="39.42578125" style="5" customWidth="1"/>
    <col min="7938" max="7938" width="9.7109375" style="5" customWidth="1"/>
    <col min="7939" max="7939" width="11.5703125" style="5" customWidth="1"/>
    <col min="7940" max="7940" width="10.42578125" style="5" customWidth="1"/>
    <col min="7941" max="7941" width="10.85546875" style="5" customWidth="1"/>
    <col min="7942" max="7942" width="9.140625" style="5"/>
    <col min="7943" max="7943" width="9.140625" style="5" customWidth="1"/>
    <col min="7944" max="7944" width="9.140625" style="5"/>
    <col min="7945" max="7945" width="11.7109375" style="5" customWidth="1"/>
    <col min="7946" max="8192" width="9.140625" style="5"/>
    <col min="8193" max="8193" width="39.42578125" style="5" customWidth="1"/>
    <col min="8194" max="8194" width="9.7109375" style="5" customWidth="1"/>
    <col min="8195" max="8195" width="11.5703125" style="5" customWidth="1"/>
    <col min="8196" max="8196" width="10.42578125" style="5" customWidth="1"/>
    <col min="8197" max="8197" width="10.85546875" style="5" customWidth="1"/>
    <col min="8198" max="8198" width="9.140625" style="5"/>
    <col min="8199" max="8199" width="9.140625" style="5" customWidth="1"/>
    <col min="8200" max="8200" width="9.140625" style="5"/>
    <col min="8201" max="8201" width="11.7109375" style="5" customWidth="1"/>
    <col min="8202" max="8448" width="9.140625" style="5"/>
    <col min="8449" max="8449" width="39.42578125" style="5" customWidth="1"/>
    <col min="8450" max="8450" width="9.7109375" style="5" customWidth="1"/>
    <col min="8451" max="8451" width="11.5703125" style="5" customWidth="1"/>
    <col min="8452" max="8452" width="10.42578125" style="5" customWidth="1"/>
    <col min="8453" max="8453" width="10.85546875" style="5" customWidth="1"/>
    <col min="8454" max="8454" width="9.140625" style="5"/>
    <col min="8455" max="8455" width="9.140625" style="5" customWidth="1"/>
    <col min="8456" max="8456" width="9.140625" style="5"/>
    <col min="8457" max="8457" width="11.7109375" style="5" customWidth="1"/>
    <col min="8458" max="8704" width="9.140625" style="5"/>
    <col min="8705" max="8705" width="39.42578125" style="5" customWidth="1"/>
    <col min="8706" max="8706" width="9.7109375" style="5" customWidth="1"/>
    <col min="8707" max="8707" width="11.5703125" style="5" customWidth="1"/>
    <col min="8708" max="8708" width="10.42578125" style="5" customWidth="1"/>
    <col min="8709" max="8709" width="10.85546875" style="5" customWidth="1"/>
    <col min="8710" max="8710" width="9.140625" style="5"/>
    <col min="8711" max="8711" width="9.140625" style="5" customWidth="1"/>
    <col min="8712" max="8712" width="9.140625" style="5"/>
    <col min="8713" max="8713" width="11.7109375" style="5" customWidth="1"/>
    <col min="8714" max="8960" width="9.140625" style="5"/>
    <col min="8961" max="8961" width="39.42578125" style="5" customWidth="1"/>
    <col min="8962" max="8962" width="9.7109375" style="5" customWidth="1"/>
    <col min="8963" max="8963" width="11.5703125" style="5" customWidth="1"/>
    <col min="8964" max="8964" width="10.42578125" style="5" customWidth="1"/>
    <col min="8965" max="8965" width="10.85546875" style="5" customWidth="1"/>
    <col min="8966" max="8966" width="9.140625" style="5"/>
    <col min="8967" max="8967" width="9.140625" style="5" customWidth="1"/>
    <col min="8968" max="8968" width="9.140625" style="5"/>
    <col min="8969" max="8969" width="11.7109375" style="5" customWidth="1"/>
    <col min="8970" max="9216" width="9.140625" style="5"/>
    <col min="9217" max="9217" width="39.42578125" style="5" customWidth="1"/>
    <col min="9218" max="9218" width="9.7109375" style="5" customWidth="1"/>
    <col min="9219" max="9219" width="11.5703125" style="5" customWidth="1"/>
    <col min="9220" max="9220" width="10.42578125" style="5" customWidth="1"/>
    <col min="9221" max="9221" width="10.85546875" style="5" customWidth="1"/>
    <col min="9222" max="9222" width="9.140625" style="5"/>
    <col min="9223" max="9223" width="9.140625" style="5" customWidth="1"/>
    <col min="9224" max="9224" width="9.140625" style="5"/>
    <col min="9225" max="9225" width="11.7109375" style="5" customWidth="1"/>
    <col min="9226" max="9472" width="9.140625" style="5"/>
    <col min="9473" max="9473" width="39.42578125" style="5" customWidth="1"/>
    <col min="9474" max="9474" width="9.7109375" style="5" customWidth="1"/>
    <col min="9475" max="9475" width="11.5703125" style="5" customWidth="1"/>
    <col min="9476" max="9476" width="10.42578125" style="5" customWidth="1"/>
    <col min="9477" max="9477" width="10.85546875" style="5" customWidth="1"/>
    <col min="9478" max="9478" width="9.140625" style="5"/>
    <col min="9479" max="9479" width="9.140625" style="5" customWidth="1"/>
    <col min="9480" max="9480" width="9.140625" style="5"/>
    <col min="9481" max="9481" width="11.7109375" style="5" customWidth="1"/>
    <col min="9482" max="9728" width="9.140625" style="5"/>
    <col min="9729" max="9729" width="39.42578125" style="5" customWidth="1"/>
    <col min="9730" max="9730" width="9.7109375" style="5" customWidth="1"/>
    <col min="9731" max="9731" width="11.5703125" style="5" customWidth="1"/>
    <col min="9732" max="9732" width="10.42578125" style="5" customWidth="1"/>
    <col min="9733" max="9733" width="10.85546875" style="5" customWidth="1"/>
    <col min="9734" max="9734" width="9.140625" style="5"/>
    <col min="9735" max="9735" width="9.140625" style="5" customWidth="1"/>
    <col min="9736" max="9736" width="9.140625" style="5"/>
    <col min="9737" max="9737" width="11.7109375" style="5" customWidth="1"/>
    <col min="9738" max="9984" width="9.140625" style="5"/>
    <col min="9985" max="9985" width="39.42578125" style="5" customWidth="1"/>
    <col min="9986" max="9986" width="9.7109375" style="5" customWidth="1"/>
    <col min="9987" max="9987" width="11.5703125" style="5" customWidth="1"/>
    <col min="9988" max="9988" width="10.42578125" style="5" customWidth="1"/>
    <col min="9989" max="9989" width="10.85546875" style="5" customWidth="1"/>
    <col min="9990" max="9990" width="9.140625" style="5"/>
    <col min="9991" max="9991" width="9.140625" style="5" customWidth="1"/>
    <col min="9992" max="9992" width="9.140625" style="5"/>
    <col min="9993" max="9993" width="11.7109375" style="5" customWidth="1"/>
    <col min="9994" max="10240" width="9.140625" style="5"/>
    <col min="10241" max="10241" width="39.42578125" style="5" customWidth="1"/>
    <col min="10242" max="10242" width="9.7109375" style="5" customWidth="1"/>
    <col min="10243" max="10243" width="11.5703125" style="5" customWidth="1"/>
    <col min="10244" max="10244" width="10.42578125" style="5" customWidth="1"/>
    <col min="10245" max="10245" width="10.85546875" style="5" customWidth="1"/>
    <col min="10246" max="10246" width="9.140625" style="5"/>
    <col min="10247" max="10247" width="9.140625" style="5" customWidth="1"/>
    <col min="10248" max="10248" width="9.140625" style="5"/>
    <col min="10249" max="10249" width="11.7109375" style="5" customWidth="1"/>
    <col min="10250" max="10496" width="9.140625" style="5"/>
    <col min="10497" max="10497" width="39.42578125" style="5" customWidth="1"/>
    <col min="10498" max="10498" width="9.7109375" style="5" customWidth="1"/>
    <col min="10499" max="10499" width="11.5703125" style="5" customWidth="1"/>
    <col min="10500" max="10500" width="10.42578125" style="5" customWidth="1"/>
    <col min="10501" max="10501" width="10.85546875" style="5" customWidth="1"/>
    <col min="10502" max="10502" width="9.140625" style="5"/>
    <col min="10503" max="10503" width="9.140625" style="5" customWidth="1"/>
    <col min="10504" max="10504" width="9.140625" style="5"/>
    <col min="10505" max="10505" width="11.7109375" style="5" customWidth="1"/>
    <col min="10506" max="10752" width="9.140625" style="5"/>
    <col min="10753" max="10753" width="39.42578125" style="5" customWidth="1"/>
    <col min="10754" max="10754" width="9.7109375" style="5" customWidth="1"/>
    <col min="10755" max="10755" width="11.5703125" style="5" customWidth="1"/>
    <col min="10756" max="10756" width="10.42578125" style="5" customWidth="1"/>
    <col min="10757" max="10757" width="10.85546875" style="5" customWidth="1"/>
    <col min="10758" max="10758" width="9.140625" style="5"/>
    <col min="10759" max="10759" width="9.140625" style="5" customWidth="1"/>
    <col min="10760" max="10760" width="9.140625" style="5"/>
    <col min="10761" max="10761" width="11.7109375" style="5" customWidth="1"/>
    <col min="10762" max="11008" width="9.140625" style="5"/>
    <col min="11009" max="11009" width="39.42578125" style="5" customWidth="1"/>
    <col min="11010" max="11010" width="9.7109375" style="5" customWidth="1"/>
    <col min="11011" max="11011" width="11.5703125" style="5" customWidth="1"/>
    <col min="11012" max="11012" width="10.42578125" style="5" customWidth="1"/>
    <col min="11013" max="11013" width="10.85546875" style="5" customWidth="1"/>
    <col min="11014" max="11014" width="9.140625" style="5"/>
    <col min="11015" max="11015" width="9.140625" style="5" customWidth="1"/>
    <col min="11016" max="11016" width="9.140625" style="5"/>
    <col min="11017" max="11017" width="11.7109375" style="5" customWidth="1"/>
    <col min="11018" max="11264" width="9.140625" style="5"/>
    <col min="11265" max="11265" width="39.42578125" style="5" customWidth="1"/>
    <col min="11266" max="11266" width="9.7109375" style="5" customWidth="1"/>
    <col min="11267" max="11267" width="11.5703125" style="5" customWidth="1"/>
    <col min="11268" max="11268" width="10.42578125" style="5" customWidth="1"/>
    <col min="11269" max="11269" width="10.85546875" style="5" customWidth="1"/>
    <col min="11270" max="11270" width="9.140625" style="5"/>
    <col min="11271" max="11271" width="9.140625" style="5" customWidth="1"/>
    <col min="11272" max="11272" width="9.140625" style="5"/>
    <col min="11273" max="11273" width="11.7109375" style="5" customWidth="1"/>
    <col min="11274" max="11520" width="9.140625" style="5"/>
    <col min="11521" max="11521" width="39.42578125" style="5" customWidth="1"/>
    <col min="11522" max="11522" width="9.7109375" style="5" customWidth="1"/>
    <col min="11523" max="11523" width="11.5703125" style="5" customWidth="1"/>
    <col min="11524" max="11524" width="10.42578125" style="5" customWidth="1"/>
    <col min="11525" max="11525" width="10.85546875" style="5" customWidth="1"/>
    <col min="11526" max="11526" width="9.140625" style="5"/>
    <col min="11527" max="11527" width="9.140625" style="5" customWidth="1"/>
    <col min="11528" max="11528" width="9.140625" style="5"/>
    <col min="11529" max="11529" width="11.7109375" style="5" customWidth="1"/>
    <col min="11530" max="11776" width="9.140625" style="5"/>
    <col min="11777" max="11777" width="39.42578125" style="5" customWidth="1"/>
    <col min="11778" max="11778" width="9.7109375" style="5" customWidth="1"/>
    <col min="11779" max="11779" width="11.5703125" style="5" customWidth="1"/>
    <col min="11780" max="11780" width="10.42578125" style="5" customWidth="1"/>
    <col min="11781" max="11781" width="10.85546875" style="5" customWidth="1"/>
    <col min="11782" max="11782" width="9.140625" style="5"/>
    <col min="11783" max="11783" width="9.140625" style="5" customWidth="1"/>
    <col min="11784" max="11784" width="9.140625" style="5"/>
    <col min="11785" max="11785" width="11.7109375" style="5" customWidth="1"/>
    <col min="11786" max="12032" width="9.140625" style="5"/>
    <col min="12033" max="12033" width="39.42578125" style="5" customWidth="1"/>
    <col min="12034" max="12034" width="9.7109375" style="5" customWidth="1"/>
    <col min="12035" max="12035" width="11.5703125" style="5" customWidth="1"/>
    <col min="12036" max="12036" width="10.42578125" style="5" customWidth="1"/>
    <col min="12037" max="12037" width="10.85546875" style="5" customWidth="1"/>
    <col min="12038" max="12038" width="9.140625" style="5"/>
    <col min="12039" max="12039" width="9.140625" style="5" customWidth="1"/>
    <col min="12040" max="12040" width="9.140625" style="5"/>
    <col min="12041" max="12041" width="11.7109375" style="5" customWidth="1"/>
    <col min="12042" max="12288" width="9.140625" style="5"/>
    <col min="12289" max="12289" width="39.42578125" style="5" customWidth="1"/>
    <col min="12290" max="12290" width="9.7109375" style="5" customWidth="1"/>
    <col min="12291" max="12291" width="11.5703125" style="5" customWidth="1"/>
    <col min="12292" max="12292" width="10.42578125" style="5" customWidth="1"/>
    <col min="12293" max="12293" width="10.85546875" style="5" customWidth="1"/>
    <col min="12294" max="12294" width="9.140625" style="5"/>
    <col min="12295" max="12295" width="9.140625" style="5" customWidth="1"/>
    <col min="12296" max="12296" width="9.140625" style="5"/>
    <col min="12297" max="12297" width="11.7109375" style="5" customWidth="1"/>
    <col min="12298" max="12544" width="9.140625" style="5"/>
    <col min="12545" max="12545" width="39.42578125" style="5" customWidth="1"/>
    <col min="12546" max="12546" width="9.7109375" style="5" customWidth="1"/>
    <col min="12547" max="12547" width="11.5703125" style="5" customWidth="1"/>
    <col min="12548" max="12548" width="10.42578125" style="5" customWidth="1"/>
    <col min="12549" max="12549" width="10.85546875" style="5" customWidth="1"/>
    <col min="12550" max="12550" width="9.140625" style="5"/>
    <col min="12551" max="12551" width="9.140625" style="5" customWidth="1"/>
    <col min="12552" max="12552" width="9.140625" style="5"/>
    <col min="12553" max="12553" width="11.7109375" style="5" customWidth="1"/>
    <col min="12554" max="12800" width="9.140625" style="5"/>
    <col min="12801" max="12801" width="39.42578125" style="5" customWidth="1"/>
    <col min="12802" max="12802" width="9.7109375" style="5" customWidth="1"/>
    <col min="12803" max="12803" width="11.5703125" style="5" customWidth="1"/>
    <col min="12804" max="12804" width="10.42578125" style="5" customWidth="1"/>
    <col min="12805" max="12805" width="10.85546875" style="5" customWidth="1"/>
    <col min="12806" max="12806" width="9.140625" style="5"/>
    <col min="12807" max="12807" width="9.140625" style="5" customWidth="1"/>
    <col min="12808" max="12808" width="9.140625" style="5"/>
    <col min="12809" max="12809" width="11.7109375" style="5" customWidth="1"/>
    <col min="12810" max="13056" width="9.140625" style="5"/>
    <col min="13057" max="13057" width="39.42578125" style="5" customWidth="1"/>
    <col min="13058" max="13058" width="9.7109375" style="5" customWidth="1"/>
    <col min="13059" max="13059" width="11.5703125" style="5" customWidth="1"/>
    <col min="13060" max="13060" width="10.42578125" style="5" customWidth="1"/>
    <col min="13061" max="13061" width="10.85546875" style="5" customWidth="1"/>
    <col min="13062" max="13062" width="9.140625" style="5"/>
    <col min="13063" max="13063" width="9.140625" style="5" customWidth="1"/>
    <col min="13064" max="13064" width="9.140625" style="5"/>
    <col min="13065" max="13065" width="11.7109375" style="5" customWidth="1"/>
    <col min="13066" max="13312" width="9.140625" style="5"/>
    <col min="13313" max="13313" width="39.42578125" style="5" customWidth="1"/>
    <col min="13314" max="13314" width="9.7109375" style="5" customWidth="1"/>
    <col min="13315" max="13315" width="11.5703125" style="5" customWidth="1"/>
    <col min="13316" max="13316" width="10.42578125" style="5" customWidth="1"/>
    <col min="13317" max="13317" width="10.85546875" style="5" customWidth="1"/>
    <col min="13318" max="13318" width="9.140625" style="5"/>
    <col min="13319" max="13319" width="9.140625" style="5" customWidth="1"/>
    <col min="13320" max="13320" width="9.140625" style="5"/>
    <col min="13321" max="13321" width="11.7109375" style="5" customWidth="1"/>
    <col min="13322" max="13568" width="9.140625" style="5"/>
    <col min="13569" max="13569" width="39.42578125" style="5" customWidth="1"/>
    <col min="13570" max="13570" width="9.7109375" style="5" customWidth="1"/>
    <col min="13571" max="13571" width="11.5703125" style="5" customWidth="1"/>
    <col min="13572" max="13572" width="10.42578125" style="5" customWidth="1"/>
    <col min="13573" max="13573" width="10.85546875" style="5" customWidth="1"/>
    <col min="13574" max="13574" width="9.140625" style="5"/>
    <col min="13575" max="13575" width="9.140625" style="5" customWidth="1"/>
    <col min="13576" max="13576" width="9.140625" style="5"/>
    <col min="13577" max="13577" width="11.7109375" style="5" customWidth="1"/>
    <col min="13578" max="13824" width="9.140625" style="5"/>
    <col min="13825" max="13825" width="39.42578125" style="5" customWidth="1"/>
    <col min="13826" max="13826" width="9.7109375" style="5" customWidth="1"/>
    <col min="13827" max="13827" width="11.5703125" style="5" customWidth="1"/>
    <col min="13828" max="13828" width="10.42578125" style="5" customWidth="1"/>
    <col min="13829" max="13829" width="10.85546875" style="5" customWidth="1"/>
    <col min="13830" max="13830" width="9.140625" style="5"/>
    <col min="13831" max="13831" width="9.140625" style="5" customWidth="1"/>
    <col min="13832" max="13832" width="9.140625" style="5"/>
    <col min="13833" max="13833" width="11.7109375" style="5" customWidth="1"/>
    <col min="13834" max="14080" width="9.140625" style="5"/>
    <col min="14081" max="14081" width="39.42578125" style="5" customWidth="1"/>
    <col min="14082" max="14082" width="9.7109375" style="5" customWidth="1"/>
    <col min="14083" max="14083" width="11.5703125" style="5" customWidth="1"/>
    <col min="14084" max="14084" width="10.42578125" style="5" customWidth="1"/>
    <col min="14085" max="14085" width="10.85546875" style="5" customWidth="1"/>
    <col min="14086" max="14086" width="9.140625" style="5"/>
    <col min="14087" max="14087" width="9.140625" style="5" customWidth="1"/>
    <col min="14088" max="14088" width="9.140625" style="5"/>
    <col min="14089" max="14089" width="11.7109375" style="5" customWidth="1"/>
    <col min="14090" max="14336" width="9.140625" style="5"/>
    <col min="14337" max="14337" width="39.42578125" style="5" customWidth="1"/>
    <col min="14338" max="14338" width="9.7109375" style="5" customWidth="1"/>
    <col min="14339" max="14339" width="11.5703125" style="5" customWidth="1"/>
    <col min="14340" max="14340" width="10.42578125" style="5" customWidth="1"/>
    <col min="14341" max="14341" width="10.85546875" style="5" customWidth="1"/>
    <col min="14342" max="14342" width="9.140625" style="5"/>
    <col min="14343" max="14343" width="9.140625" style="5" customWidth="1"/>
    <col min="14344" max="14344" width="9.140625" style="5"/>
    <col min="14345" max="14345" width="11.7109375" style="5" customWidth="1"/>
    <col min="14346" max="14592" width="9.140625" style="5"/>
    <col min="14593" max="14593" width="39.42578125" style="5" customWidth="1"/>
    <col min="14594" max="14594" width="9.7109375" style="5" customWidth="1"/>
    <col min="14595" max="14595" width="11.5703125" style="5" customWidth="1"/>
    <col min="14596" max="14596" width="10.42578125" style="5" customWidth="1"/>
    <col min="14597" max="14597" width="10.85546875" style="5" customWidth="1"/>
    <col min="14598" max="14598" width="9.140625" style="5"/>
    <col min="14599" max="14599" width="9.140625" style="5" customWidth="1"/>
    <col min="14600" max="14600" width="9.140625" style="5"/>
    <col min="14601" max="14601" width="11.7109375" style="5" customWidth="1"/>
    <col min="14602" max="14848" width="9.140625" style="5"/>
    <col min="14849" max="14849" width="39.42578125" style="5" customWidth="1"/>
    <col min="14850" max="14850" width="9.7109375" style="5" customWidth="1"/>
    <col min="14851" max="14851" width="11.5703125" style="5" customWidth="1"/>
    <col min="14852" max="14852" width="10.42578125" style="5" customWidth="1"/>
    <col min="14853" max="14853" width="10.85546875" style="5" customWidth="1"/>
    <col min="14854" max="14854" width="9.140625" style="5"/>
    <col min="14855" max="14855" width="9.140625" style="5" customWidth="1"/>
    <col min="14856" max="14856" width="9.140625" style="5"/>
    <col min="14857" max="14857" width="11.7109375" style="5" customWidth="1"/>
    <col min="14858" max="15104" width="9.140625" style="5"/>
    <col min="15105" max="15105" width="39.42578125" style="5" customWidth="1"/>
    <col min="15106" max="15106" width="9.7109375" style="5" customWidth="1"/>
    <col min="15107" max="15107" width="11.5703125" style="5" customWidth="1"/>
    <col min="15108" max="15108" width="10.42578125" style="5" customWidth="1"/>
    <col min="15109" max="15109" width="10.85546875" style="5" customWidth="1"/>
    <col min="15110" max="15110" width="9.140625" style="5"/>
    <col min="15111" max="15111" width="9.140625" style="5" customWidth="1"/>
    <col min="15112" max="15112" width="9.140625" style="5"/>
    <col min="15113" max="15113" width="11.7109375" style="5" customWidth="1"/>
    <col min="15114" max="15360" width="9.140625" style="5"/>
    <col min="15361" max="15361" width="39.42578125" style="5" customWidth="1"/>
    <col min="15362" max="15362" width="9.7109375" style="5" customWidth="1"/>
    <col min="15363" max="15363" width="11.5703125" style="5" customWidth="1"/>
    <col min="15364" max="15364" width="10.42578125" style="5" customWidth="1"/>
    <col min="15365" max="15365" width="10.85546875" style="5" customWidth="1"/>
    <col min="15366" max="15366" width="9.140625" style="5"/>
    <col min="15367" max="15367" width="9.140625" style="5" customWidth="1"/>
    <col min="15368" max="15368" width="9.140625" style="5"/>
    <col min="15369" max="15369" width="11.7109375" style="5" customWidth="1"/>
    <col min="15370" max="15616" width="9.140625" style="5"/>
    <col min="15617" max="15617" width="39.42578125" style="5" customWidth="1"/>
    <col min="15618" max="15618" width="9.7109375" style="5" customWidth="1"/>
    <col min="15619" max="15619" width="11.5703125" style="5" customWidth="1"/>
    <col min="15620" max="15620" width="10.42578125" style="5" customWidth="1"/>
    <col min="15621" max="15621" width="10.85546875" style="5" customWidth="1"/>
    <col min="15622" max="15622" width="9.140625" style="5"/>
    <col min="15623" max="15623" width="9.140625" style="5" customWidth="1"/>
    <col min="15624" max="15624" width="9.140625" style="5"/>
    <col min="15625" max="15625" width="11.7109375" style="5" customWidth="1"/>
    <col min="15626" max="15872" width="9.140625" style="5"/>
    <col min="15873" max="15873" width="39.42578125" style="5" customWidth="1"/>
    <col min="15874" max="15874" width="9.7109375" style="5" customWidth="1"/>
    <col min="15875" max="15875" width="11.5703125" style="5" customWidth="1"/>
    <col min="15876" max="15876" width="10.42578125" style="5" customWidth="1"/>
    <col min="15877" max="15877" width="10.85546875" style="5" customWidth="1"/>
    <col min="15878" max="15878" width="9.140625" style="5"/>
    <col min="15879" max="15879" width="9.140625" style="5" customWidth="1"/>
    <col min="15880" max="15880" width="9.140625" style="5"/>
    <col min="15881" max="15881" width="11.7109375" style="5" customWidth="1"/>
    <col min="15882" max="16128" width="9.140625" style="5"/>
    <col min="16129" max="16129" width="39.42578125" style="5" customWidth="1"/>
    <col min="16130" max="16130" width="9.7109375" style="5" customWidth="1"/>
    <col min="16131" max="16131" width="11.5703125" style="5" customWidth="1"/>
    <col min="16132" max="16132" width="10.42578125" style="5" customWidth="1"/>
    <col min="16133" max="16133" width="10.85546875" style="5" customWidth="1"/>
    <col min="16134" max="16134" width="9.140625" style="5"/>
    <col min="16135" max="16135" width="9.140625" style="5" customWidth="1"/>
    <col min="16136" max="16136" width="9.140625" style="5"/>
    <col min="16137" max="16137" width="11.7109375" style="5" customWidth="1"/>
    <col min="16138" max="16384" width="9.140625" style="5"/>
  </cols>
  <sheetData>
    <row r="1" spans="1:10" ht="15.75">
      <c r="A1" s="213"/>
      <c r="B1" s="213"/>
      <c r="C1" s="377"/>
      <c r="D1" s="590"/>
      <c r="E1" s="590"/>
    </row>
    <row r="2" spans="1:10" ht="15.75">
      <c r="A2" s="599" t="s">
        <v>524</v>
      </c>
      <c r="B2" s="599"/>
      <c r="C2" s="599"/>
      <c r="D2" s="599"/>
      <c r="E2" s="599"/>
      <c r="F2" s="599"/>
    </row>
    <row r="3" spans="1:10" ht="19.5">
      <c r="A3" s="598" t="s">
        <v>523</v>
      </c>
      <c r="B3" s="598"/>
      <c r="C3" s="598"/>
      <c r="D3" s="598"/>
      <c r="E3" s="598"/>
      <c r="F3" s="598"/>
    </row>
    <row r="4" spans="1:10" ht="13.5" customHeight="1">
      <c r="A4" s="596"/>
      <c r="B4" s="596"/>
      <c r="C4" s="596"/>
      <c r="D4" s="494"/>
      <c r="E4" s="494"/>
      <c r="F4" s="2"/>
      <c r="G4" s="2"/>
      <c r="H4" s="2"/>
      <c r="I4" s="2"/>
      <c r="J4" s="2"/>
    </row>
    <row r="5" spans="1:10" ht="16.5" customHeight="1" thickBot="1">
      <c r="A5" s="597"/>
      <c r="B5" s="597"/>
      <c r="C5" s="597"/>
      <c r="D5" s="495"/>
      <c r="E5" s="494"/>
      <c r="F5" s="2"/>
      <c r="G5" s="2"/>
      <c r="H5" s="2"/>
      <c r="I5" s="2"/>
      <c r="J5" s="2"/>
    </row>
    <row r="6" spans="1:10" ht="47.25" customHeight="1" thickBot="1">
      <c r="A6" s="496" t="s">
        <v>74</v>
      </c>
      <c r="B6" s="215" t="s">
        <v>0</v>
      </c>
      <c r="C6" s="496" t="s">
        <v>248</v>
      </c>
      <c r="D6" s="219" t="s">
        <v>499</v>
      </c>
      <c r="E6" s="219" t="s">
        <v>500</v>
      </c>
      <c r="F6" s="348" t="s">
        <v>275</v>
      </c>
      <c r="G6" s="2"/>
      <c r="H6" s="2"/>
      <c r="I6" s="2"/>
      <c r="J6" s="2"/>
    </row>
    <row r="7" spans="1:10" ht="18" customHeight="1" thickBot="1">
      <c r="A7" s="497">
        <v>1</v>
      </c>
      <c r="B7" s="216">
        <v>2</v>
      </c>
      <c r="C7" s="380">
        <v>3</v>
      </c>
      <c r="D7" s="498">
        <v>4</v>
      </c>
      <c r="E7" s="499">
        <v>5</v>
      </c>
      <c r="F7" s="500">
        <v>6</v>
      </c>
      <c r="G7" s="2"/>
      <c r="H7" s="2"/>
      <c r="I7" s="2"/>
      <c r="J7" s="2"/>
    </row>
    <row r="8" spans="1:10" ht="13.5" thickBot="1">
      <c r="A8" s="594" t="s">
        <v>75</v>
      </c>
      <c r="B8" s="595"/>
      <c r="C8" s="97"/>
      <c r="D8" s="97"/>
      <c r="E8" s="235"/>
      <c r="F8" s="243"/>
      <c r="G8" s="2"/>
      <c r="H8" s="2"/>
      <c r="I8" s="2"/>
      <c r="J8" s="2"/>
    </row>
    <row r="9" spans="1:10">
      <c r="A9" s="501" t="s">
        <v>76</v>
      </c>
      <c r="B9" s="502"/>
      <c r="C9" s="381"/>
      <c r="D9" s="208"/>
      <c r="E9" s="236"/>
      <c r="F9" s="242"/>
      <c r="G9" s="2"/>
      <c r="H9" s="2"/>
      <c r="I9" s="2"/>
      <c r="J9" s="2"/>
    </row>
    <row r="10" spans="1:10">
      <c r="A10" s="503" t="s">
        <v>77</v>
      </c>
      <c r="B10" s="203" t="s">
        <v>78</v>
      </c>
      <c r="C10" s="382">
        <f>C11+C12+C13</f>
        <v>14322</v>
      </c>
      <c r="D10" s="346">
        <f>D11+D12+D13</f>
        <v>33589</v>
      </c>
      <c r="E10" s="346">
        <f>E11+E12+E13</f>
        <v>33590</v>
      </c>
      <c r="F10" s="237">
        <f>AVERAGE(E10/D10%)</f>
        <v>100.00297716514335</v>
      </c>
      <c r="G10" s="2"/>
      <c r="H10" s="2"/>
      <c r="I10" s="2"/>
      <c r="J10" s="2"/>
    </row>
    <row r="11" spans="1:10" ht="15" customHeight="1">
      <c r="A11" s="108" t="s">
        <v>225</v>
      </c>
      <c r="B11" s="106" t="s">
        <v>80</v>
      </c>
      <c r="C11" s="504"/>
      <c r="D11" s="505"/>
      <c r="E11" s="506"/>
      <c r="F11" s="237"/>
      <c r="G11" s="2"/>
      <c r="H11" s="2"/>
      <c r="I11" s="2"/>
      <c r="J11" s="2"/>
    </row>
    <row r="12" spans="1:10">
      <c r="A12" s="507" t="s">
        <v>81</v>
      </c>
      <c r="B12" s="106" t="s">
        <v>82</v>
      </c>
      <c r="C12" s="383">
        <v>3440</v>
      </c>
      <c r="D12" s="347">
        <v>12690</v>
      </c>
      <c r="E12" s="506">
        <v>12690</v>
      </c>
      <c r="F12" s="237">
        <f t="shared" ref="F12:F76" si="0">AVERAGE(E12/D12%)</f>
        <v>100</v>
      </c>
      <c r="G12" s="2"/>
      <c r="H12" s="2"/>
      <c r="I12" s="2"/>
      <c r="J12" s="2"/>
    </row>
    <row r="13" spans="1:10" s="509" customFormat="1">
      <c r="A13" s="507" t="s">
        <v>83</v>
      </c>
      <c r="B13" s="106" t="s">
        <v>84</v>
      </c>
      <c r="C13" s="383">
        <v>10882</v>
      </c>
      <c r="D13" s="347">
        <v>20899</v>
      </c>
      <c r="E13" s="506">
        <v>20900</v>
      </c>
      <c r="F13" s="237">
        <f t="shared" si="0"/>
        <v>100.00478491793865</v>
      </c>
      <c r="G13" s="2"/>
      <c r="H13" s="2"/>
      <c r="I13" s="2"/>
      <c r="J13" s="508"/>
    </row>
    <row r="14" spans="1:10">
      <c r="A14" s="114" t="s">
        <v>85</v>
      </c>
      <c r="B14" s="113" t="s">
        <v>86</v>
      </c>
      <c r="C14" s="510">
        <f>C15</f>
        <v>0</v>
      </c>
      <c r="D14" s="511">
        <f>D15</f>
        <v>169125</v>
      </c>
      <c r="E14" s="511">
        <f>E15</f>
        <v>169125</v>
      </c>
      <c r="F14" s="237">
        <f t="shared" si="0"/>
        <v>100</v>
      </c>
      <c r="G14" s="2"/>
      <c r="H14" s="2"/>
      <c r="I14" s="2"/>
      <c r="J14" s="2"/>
    </row>
    <row r="15" spans="1:10">
      <c r="A15" s="507" t="s">
        <v>157</v>
      </c>
      <c r="B15" s="106" t="s">
        <v>158</v>
      </c>
      <c r="C15" s="512"/>
      <c r="D15" s="513">
        <v>169125</v>
      </c>
      <c r="E15" s="506">
        <v>169125</v>
      </c>
      <c r="F15" s="237">
        <f t="shared" si="0"/>
        <v>100</v>
      </c>
      <c r="G15" s="2"/>
      <c r="H15" s="2"/>
      <c r="I15" s="2"/>
      <c r="J15" s="2"/>
    </row>
    <row r="16" spans="1:10" ht="14.25" customHeight="1">
      <c r="A16" s="114" t="s">
        <v>89</v>
      </c>
      <c r="B16" s="113" t="s">
        <v>90</v>
      </c>
      <c r="C16" s="510">
        <f>C17</f>
        <v>-719</v>
      </c>
      <c r="D16" s="511">
        <f>D17</f>
        <v>-719</v>
      </c>
      <c r="E16" s="511">
        <f>E17</f>
        <v>-864</v>
      </c>
      <c r="F16" s="237">
        <f t="shared" si="0"/>
        <v>120.16689847009735</v>
      </c>
      <c r="G16" s="2"/>
      <c r="H16" s="2"/>
      <c r="I16" s="2"/>
      <c r="J16" s="2"/>
    </row>
    <row r="17" spans="1:15" s="509" customFormat="1" ht="18" customHeight="1">
      <c r="A17" s="108" t="s">
        <v>226</v>
      </c>
      <c r="B17" s="106" t="s">
        <v>91</v>
      </c>
      <c r="C17" s="512">
        <v>-719</v>
      </c>
      <c r="D17" s="513">
        <v>-719</v>
      </c>
      <c r="E17" s="506">
        <v>-864</v>
      </c>
      <c r="F17" s="237">
        <f t="shared" si="0"/>
        <v>120.16689847009735</v>
      </c>
      <c r="G17" s="2"/>
      <c r="H17" s="2"/>
      <c r="I17" s="2"/>
      <c r="J17" s="508"/>
    </row>
    <row r="18" spans="1:15">
      <c r="A18" s="514" t="s">
        <v>92</v>
      </c>
      <c r="B18" s="113" t="s">
        <v>93</v>
      </c>
      <c r="C18" s="515"/>
      <c r="D18" s="516"/>
      <c r="E18" s="506"/>
      <c r="F18" s="237"/>
      <c r="G18" s="2"/>
      <c r="H18" s="2"/>
      <c r="I18" s="2"/>
      <c r="J18" s="2"/>
    </row>
    <row r="19" spans="1:15">
      <c r="A19" s="514" t="s">
        <v>94</v>
      </c>
      <c r="B19" s="113" t="s">
        <v>95</v>
      </c>
      <c r="C19" s="510">
        <f>C20+C21+C22+C23+C24</f>
        <v>11693243</v>
      </c>
      <c r="D19" s="511">
        <f>D20+D21+D22+D23+D24</f>
        <v>13448288</v>
      </c>
      <c r="E19" s="511">
        <f>E20+E21+E22+E23+E24</f>
        <v>13415623</v>
      </c>
      <c r="F19" s="237">
        <f t="shared" si="0"/>
        <v>99.757106629483246</v>
      </c>
      <c r="G19" s="2"/>
      <c r="H19" s="2"/>
      <c r="I19" s="2"/>
      <c r="J19" s="2"/>
    </row>
    <row r="20" spans="1:15">
      <c r="A20" s="507" t="s">
        <v>96</v>
      </c>
      <c r="B20" s="106" t="s">
        <v>97</v>
      </c>
      <c r="C20" s="512">
        <v>12310319</v>
      </c>
      <c r="D20" s="513">
        <v>13487476</v>
      </c>
      <c r="E20" s="506">
        <v>13487476</v>
      </c>
      <c r="F20" s="237">
        <f t="shared" si="0"/>
        <v>100</v>
      </c>
      <c r="G20" s="2"/>
      <c r="H20" s="2"/>
      <c r="I20" s="2"/>
      <c r="J20" s="2"/>
      <c r="M20" s="2"/>
      <c r="N20" s="2"/>
      <c r="O20" s="2"/>
    </row>
    <row r="21" spans="1:15">
      <c r="A21" s="507" t="s">
        <v>98</v>
      </c>
      <c r="B21" s="106" t="s">
        <v>99</v>
      </c>
      <c r="C21" s="512"/>
      <c r="D21" s="513"/>
      <c r="E21" s="506"/>
      <c r="F21" s="237"/>
      <c r="G21" s="2"/>
      <c r="H21" s="2"/>
      <c r="I21" s="2"/>
      <c r="J21" s="2"/>
      <c r="M21" s="2"/>
      <c r="N21" s="2"/>
      <c r="O21" s="2"/>
    </row>
    <row r="22" spans="1:15">
      <c r="A22" s="507" t="s">
        <v>100</v>
      </c>
      <c r="B22" s="106" t="s">
        <v>101</v>
      </c>
      <c r="C22" s="512"/>
      <c r="D22" s="513">
        <v>229605</v>
      </c>
      <c r="E22" s="506">
        <v>229605</v>
      </c>
      <c r="F22" s="237">
        <f t="shared" si="0"/>
        <v>99.999999999999986</v>
      </c>
      <c r="G22" s="2"/>
      <c r="H22" s="2"/>
      <c r="I22" s="2"/>
      <c r="J22" s="2"/>
      <c r="M22" s="2"/>
      <c r="N22" s="2"/>
      <c r="O22" s="2"/>
    </row>
    <row r="23" spans="1:15">
      <c r="A23" s="507" t="s">
        <v>100</v>
      </c>
      <c r="B23" s="106" t="s">
        <v>102</v>
      </c>
      <c r="C23" s="512"/>
      <c r="D23" s="513">
        <v>348283</v>
      </c>
      <c r="E23" s="506">
        <v>348283</v>
      </c>
      <c r="F23" s="237">
        <f t="shared" si="0"/>
        <v>100</v>
      </c>
      <c r="G23" s="2"/>
      <c r="H23" s="2"/>
      <c r="I23" s="2"/>
      <c r="J23" s="2"/>
      <c r="M23" s="2"/>
      <c r="N23" s="2"/>
      <c r="O23" s="2"/>
    </row>
    <row r="24" spans="1:15">
      <c r="A24" s="507" t="s">
        <v>230</v>
      </c>
      <c r="B24" s="106" t="s">
        <v>103</v>
      </c>
      <c r="C24" s="517">
        <v>-617076</v>
      </c>
      <c r="D24" s="518">
        <v>-617076</v>
      </c>
      <c r="E24" s="506">
        <v>-649741</v>
      </c>
      <c r="F24" s="237">
        <f t="shared" si="0"/>
        <v>105.29351327875334</v>
      </c>
      <c r="G24" s="2"/>
      <c r="H24" s="2"/>
      <c r="I24" s="2"/>
      <c r="J24" s="2"/>
      <c r="M24" s="2"/>
      <c r="N24" s="2"/>
      <c r="O24" s="2"/>
    </row>
    <row r="25" spans="1:15">
      <c r="A25" s="507" t="s">
        <v>358</v>
      </c>
      <c r="B25" s="379" t="s">
        <v>93</v>
      </c>
      <c r="C25" s="519"/>
      <c r="D25" s="519"/>
      <c r="E25" s="520"/>
      <c r="F25" s="237"/>
      <c r="G25" s="2"/>
      <c r="H25" s="2"/>
      <c r="I25" s="2"/>
      <c r="J25" s="2"/>
      <c r="M25" s="2"/>
      <c r="N25" s="2"/>
      <c r="O25" s="2"/>
    </row>
    <row r="26" spans="1:15">
      <c r="A26" s="507" t="s">
        <v>359</v>
      </c>
      <c r="B26" s="106" t="s">
        <v>357</v>
      </c>
      <c r="C26" s="517"/>
      <c r="D26" s="518"/>
      <c r="E26" s="506"/>
      <c r="F26" s="237"/>
      <c r="G26" s="2"/>
      <c r="H26" s="2"/>
      <c r="I26" s="2"/>
      <c r="J26" s="2"/>
      <c r="M26" s="2"/>
      <c r="N26" s="2"/>
      <c r="O26" s="2"/>
    </row>
    <row r="27" spans="1:15">
      <c r="A27" s="514" t="s">
        <v>199</v>
      </c>
      <c r="B27" s="113" t="s">
        <v>104</v>
      </c>
      <c r="C27" s="510"/>
      <c r="D27" s="511">
        <v>1880325</v>
      </c>
      <c r="E27" s="511">
        <v>1880325</v>
      </c>
      <c r="F27" s="237">
        <f t="shared" si="0"/>
        <v>100</v>
      </c>
      <c r="G27" s="2"/>
      <c r="H27" s="2"/>
      <c r="I27" s="2"/>
      <c r="J27" s="2"/>
      <c r="M27" s="2"/>
      <c r="N27" s="508"/>
      <c r="O27" s="2"/>
    </row>
    <row r="28" spans="1:15" ht="15.75" customHeight="1">
      <c r="A28" s="112" t="s">
        <v>200</v>
      </c>
      <c r="B28" s="110" t="s">
        <v>178</v>
      </c>
      <c r="C28" s="521">
        <v>-4638</v>
      </c>
      <c r="D28" s="516">
        <v>-4638</v>
      </c>
      <c r="E28" s="516">
        <v>-4638</v>
      </c>
      <c r="F28" s="237"/>
      <c r="G28" s="2"/>
      <c r="H28" s="2"/>
      <c r="I28" s="2"/>
      <c r="J28" s="2"/>
      <c r="M28" s="2"/>
      <c r="N28" s="508"/>
      <c r="O28" s="2"/>
    </row>
    <row r="29" spans="1:15" ht="24">
      <c r="A29" s="98" t="s">
        <v>231</v>
      </c>
      <c r="B29" s="113" t="s">
        <v>181</v>
      </c>
      <c r="C29" s="521"/>
      <c r="D29" s="516">
        <v>13481</v>
      </c>
      <c r="E29" s="506">
        <v>13481</v>
      </c>
      <c r="F29" s="237">
        <f t="shared" si="0"/>
        <v>100</v>
      </c>
      <c r="G29" s="2"/>
      <c r="H29" s="2"/>
      <c r="I29" s="2"/>
      <c r="J29" s="2"/>
      <c r="M29" s="2"/>
      <c r="N29" s="508"/>
      <c r="O29" s="2"/>
    </row>
    <row r="30" spans="1:15" ht="24">
      <c r="A30" s="98" t="s">
        <v>232</v>
      </c>
      <c r="B30" s="113" t="s">
        <v>182</v>
      </c>
      <c r="C30" s="521">
        <v>10914</v>
      </c>
      <c r="D30" s="516">
        <v>10590</v>
      </c>
      <c r="E30" s="516">
        <v>10590</v>
      </c>
      <c r="F30" s="237">
        <f t="shared" si="0"/>
        <v>100</v>
      </c>
      <c r="G30" s="2"/>
      <c r="H30" s="2"/>
      <c r="I30" s="2"/>
      <c r="J30" s="2"/>
      <c r="M30" s="2"/>
      <c r="N30" s="508"/>
      <c r="O30" s="2"/>
    </row>
    <row r="31" spans="1:15" ht="24">
      <c r="A31" s="98" t="s">
        <v>237</v>
      </c>
      <c r="B31" s="113" t="s">
        <v>105</v>
      </c>
      <c r="C31" s="521">
        <v>-153869</v>
      </c>
      <c r="D31" s="516">
        <v>-153869</v>
      </c>
      <c r="E31" s="506">
        <v>-78971</v>
      </c>
      <c r="F31" s="237">
        <f t="shared" si="0"/>
        <v>51.323528456024277</v>
      </c>
      <c r="G31" s="2"/>
      <c r="H31" s="2"/>
      <c r="I31" s="2"/>
      <c r="J31" s="2"/>
      <c r="M31" s="2"/>
      <c r="N31" s="508"/>
      <c r="O31" s="2"/>
    </row>
    <row r="32" spans="1:15">
      <c r="A32" s="522" t="s">
        <v>106</v>
      </c>
      <c r="B32" s="116" t="s">
        <v>107</v>
      </c>
      <c r="C32" s="523">
        <v>-707</v>
      </c>
      <c r="D32" s="524">
        <v>-707</v>
      </c>
      <c r="E32" s="506">
        <v>0</v>
      </c>
      <c r="F32" s="237">
        <f t="shared" si="0"/>
        <v>0</v>
      </c>
      <c r="G32" s="2"/>
      <c r="H32" s="2"/>
      <c r="I32" s="2"/>
      <c r="J32" s="2"/>
      <c r="N32" s="2"/>
    </row>
    <row r="33" spans="1:16" ht="13.5" thickBot="1">
      <c r="A33" s="99" t="s">
        <v>108</v>
      </c>
      <c r="B33" s="116" t="s">
        <v>109</v>
      </c>
      <c r="C33" s="525">
        <v>2885006</v>
      </c>
      <c r="D33" s="526">
        <v>2885006</v>
      </c>
      <c r="E33" s="527">
        <v>600211</v>
      </c>
      <c r="F33" s="240">
        <f t="shared" si="0"/>
        <v>20.80449746031724</v>
      </c>
      <c r="G33" s="2"/>
      <c r="H33" s="2"/>
      <c r="I33" s="2"/>
      <c r="J33" s="2"/>
      <c r="N33" s="3"/>
    </row>
    <row r="34" spans="1:16" ht="13.5" thickBot="1">
      <c r="A34" s="100" t="s">
        <v>110</v>
      </c>
      <c r="B34" s="204"/>
      <c r="C34" s="378"/>
      <c r="D34" s="342"/>
      <c r="E34" s="528"/>
      <c r="F34" s="241"/>
      <c r="G34" s="2"/>
      <c r="H34" s="2"/>
      <c r="I34" s="2"/>
      <c r="J34" s="2"/>
      <c r="N34" s="3"/>
    </row>
    <row r="35" spans="1:16">
      <c r="A35" s="101" t="s">
        <v>111</v>
      </c>
      <c r="B35" s="102" t="s">
        <v>112</v>
      </c>
      <c r="C35" s="486">
        <v>9000</v>
      </c>
      <c r="D35" s="529">
        <v>9000</v>
      </c>
      <c r="E35" s="529">
        <v>9354</v>
      </c>
      <c r="F35" s="239">
        <f t="shared" si="0"/>
        <v>103.93333333333334</v>
      </c>
      <c r="G35" s="2"/>
      <c r="H35" s="2"/>
      <c r="I35" s="2"/>
      <c r="J35" s="2"/>
      <c r="N35" s="4"/>
    </row>
    <row r="36" spans="1:16" ht="14.25" customHeight="1">
      <c r="A36" s="103" t="s">
        <v>113</v>
      </c>
      <c r="B36" s="104" t="s">
        <v>114</v>
      </c>
      <c r="C36" s="34">
        <f>C37+C38+C39+C40</f>
        <v>830000</v>
      </c>
      <c r="D36" s="487">
        <f t="shared" ref="D36:E36" si="1">D37+D38+D39+D40</f>
        <v>830000</v>
      </c>
      <c r="E36" s="487">
        <f t="shared" si="1"/>
        <v>1001502</v>
      </c>
      <c r="F36" s="237">
        <f t="shared" si="0"/>
        <v>120.66289156626506</v>
      </c>
      <c r="G36" s="2"/>
      <c r="H36" s="2"/>
      <c r="I36" s="2"/>
      <c r="J36" s="2"/>
      <c r="N36" s="4"/>
    </row>
    <row r="37" spans="1:16">
      <c r="A37" s="105" t="s">
        <v>115</v>
      </c>
      <c r="B37" s="106" t="s">
        <v>116</v>
      </c>
      <c r="C37" s="488">
        <v>150000</v>
      </c>
      <c r="D37" s="530">
        <v>150000</v>
      </c>
      <c r="E37" s="530">
        <v>171029</v>
      </c>
      <c r="F37" s="237">
        <f t="shared" si="0"/>
        <v>114.01933333333334</v>
      </c>
      <c r="G37" s="2"/>
      <c r="H37" s="2"/>
      <c r="I37" s="2"/>
      <c r="J37" s="2"/>
      <c r="N37" s="4"/>
    </row>
    <row r="38" spans="1:16">
      <c r="A38" s="105" t="s">
        <v>117</v>
      </c>
      <c r="B38" s="106" t="s">
        <v>118</v>
      </c>
      <c r="C38" s="488">
        <v>520000</v>
      </c>
      <c r="D38" s="530">
        <v>520000</v>
      </c>
      <c r="E38" s="530">
        <v>612644</v>
      </c>
      <c r="F38" s="237">
        <f t="shared" si="0"/>
        <v>117.81615384615385</v>
      </c>
      <c r="G38" s="2"/>
      <c r="H38" s="2"/>
      <c r="I38" s="2"/>
      <c r="J38" s="2"/>
      <c r="N38" s="4"/>
    </row>
    <row r="39" spans="1:16">
      <c r="A39" s="105" t="s">
        <v>227</v>
      </c>
      <c r="B39" s="106" t="s">
        <v>119</v>
      </c>
      <c r="C39" s="488">
        <v>150000</v>
      </c>
      <c r="D39" s="530">
        <v>150000</v>
      </c>
      <c r="E39" s="530">
        <v>204607</v>
      </c>
      <c r="F39" s="237">
        <f t="shared" si="0"/>
        <v>136.40466666666666</v>
      </c>
      <c r="G39" s="2"/>
      <c r="H39" s="2"/>
      <c r="I39" s="2"/>
      <c r="J39" s="2"/>
      <c r="N39" s="3"/>
    </row>
    <row r="40" spans="1:16">
      <c r="A40" s="105" t="s">
        <v>120</v>
      </c>
      <c r="B40" s="106" t="s">
        <v>121</v>
      </c>
      <c r="C40" s="488">
        <v>10000</v>
      </c>
      <c r="D40" s="530">
        <v>10000</v>
      </c>
      <c r="E40" s="530">
        <v>13222</v>
      </c>
      <c r="F40" s="237">
        <f t="shared" si="0"/>
        <v>132.22</v>
      </c>
      <c r="G40" s="2"/>
      <c r="H40" s="2"/>
      <c r="I40" s="2"/>
      <c r="J40" s="2"/>
      <c r="N40" s="4"/>
    </row>
    <row r="41" spans="1:16">
      <c r="A41" s="103" t="s">
        <v>122</v>
      </c>
      <c r="B41" s="104" t="s">
        <v>123</v>
      </c>
      <c r="C41" s="34"/>
      <c r="D41" s="530"/>
      <c r="E41" s="530">
        <v>60</v>
      </c>
      <c r="F41" s="237"/>
      <c r="G41" s="2"/>
      <c r="H41" s="2"/>
      <c r="I41" s="2"/>
      <c r="J41" s="2"/>
      <c r="K41" s="2"/>
      <c r="L41" s="2"/>
      <c r="M41" s="2"/>
      <c r="N41" s="3"/>
      <c r="O41" s="2"/>
      <c r="P41" s="2"/>
    </row>
    <row r="42" spans="1:16" ht="14.25" customHeight="1">
      <c r="A42" s="34" t="s">
        <v>124</v>
      </c>
      <c r="B42" s="107" t="s">
        <v>125</v>
      </c>
      <c r="C42" s="34">
        <f>C35+C36+C41</f>
        <v>839000</v>
      </c>
      <c r="D42" s="487">
        <f t="shared" ref="D42:E42" si="2">D35+D36+D41</f>
        <v>839000</v>
      </c>
      <c r="E42" s="487">
        <f t="shared" si="2"/>
        <v>1010916</v>
      </c>
      <c r="F42" s="237">
        <f t="shared" si="0"/>
        <v>120.49058402860548</v>
      </c>
      <c r="G42" s="2"/>
      <c r="H42" s="2"/>
      <c r="I42" s="2"/>
      <c r="J42" s="2"/>
      <c r="K42" s="2"/>
      <c r="L42" s="2"/>
      <c r="M42" s="2"/>
      <c r="N42" s="4"/>
      <c r="O42" s="2"/>
      <c r="P42" s="2"/>
    </row>
    <row r="43" spans="1:16">
      <c r="A43" s="103" t="s">
        <v>77</v>
      </c>
      <c r="B43" s="104" t="s">
        <v>78</v>
      </c>
      <c r="C43" s="34">
        <f>C44+C45+C46+C47+C48</f>
        <v>798200</v>
      </c>
      <c r="D43" s="489">
        <f t="shared" ref="D43:E43" si="3">D44+D45+D46+D47+D48</f>
        <v>798200</v>
      </c>
      <c r="E43" s="487">
        <f t="shared" si="3"/>
        <v>844133</v>
      </c>
      <c r="F43" s="237">
        <f t="shared" si="0"/>
        <v>105.75457278877474</v>
      </c>
      <c r="G43" s="2"/>
      <c r="H43" s="2"/>
      <c r="I43" s="2"/>
      <c r="J43" s="2"/>
      <c r="K43" s="2"/>
      <c r="L43" s="2"/>
      <c r="M43" s="2"/>
      <c r="N43" s="4"/>
      <c r="O43" s="2"/>
      <c r="P43" s="2"/>
    </row>
    <row r="44" spans="1:16">
      <c r="A44" s="108" t="s">
        <v>79</v>
      </c>
      <c r="B44" s="106" t="s">
        <v>80</v>
      </c>
      <c r="C44" s="344">
        <v>141400</v>
      </c>
      <c r="D44" s="490">
        <v>141400</v>
      </c>
      <c r="E44" s="531">
        <v>166497</v>
      </c>
      <c r="F44" s="237">
        <f t="shared" si="0"/>
        <v>117.74893917963225</v>
      </c>
      <c r="G44" s="2"/>
      <c r="H44" s="2"/>
      <c r="I44" s="2"/>
      <c r="J44" s="2"/>
      <c r="K44" s="2"/>
      <c r="L44" s="2"/>
      <c r="M44" s="2"/>
      <c r="N44" s="4"/>
      <c r="O44" s="2"/>
      <c r="P44" s="2"/>
    </row>
    <row r="45" spans="1:16">
      <c r="A45" s="507" t="s">
        <v>126</v>
      </c>
      <c r="B45" s="106" t="s">
        <v>82</v>
      </c>
      <c r="C45" s="344">
        <v>68800</v>
      </c>
      <c r="D45" s="490">
        <v>68800</v>
      </c>
      <c r="E45" s="531">
        <v>72591</v>
      </c>
      <c r="F45" s="237">
        <f t="shared" si="0"/>
        <v>105.51017441860465</v>
      </c>
      <c r="G45" s="2"/>
      <c r="H45" s="2"/>
      <c r="I45" s="2"/>
      <c r="J45" s="2"/>
      <c r="K45" s="2"/>
      <c r="L45" s="2"/>
      <c r="M45" s="2"/>
      <c r="N45" s="4"/>
      <c r="O45" s="2"/>
      <c r="P45" s="2"/>
    </row>
    <row r="46" spans="1:16">
      <c r="A46" s="507" t="s">
        <v>228</v>
      </c>
      <c r="B46" s="106" t="s">
        <v>84</v>
      </c>
      <c r="C46" s="344">
        <v>588000</v>
      </c>
      <c r="D46" s="490">
        <v>588000</v>
      </c>
      <c r="E46" s="531">
        <v>603967</v>
      </c>
      <c r="F46" s="237">
        <f t="shared" si="0"/>
        <v>102.7154761904762</v>
      </c>
      <c r="G46" s="2"/>
      <c r="H46" s="2"/>
      <c r="I46" s="2"/>
      <c r="J46" s="2"/>
      <c r="N46" s="4"/>
    </row>
    <row r="47" spans="1:16">
      <c r="A47" s="105" t="s">
        <v>127</v>
      </c>
      <c r="B47" s="106" t="s">
        <v>128</v>
      </c>
      <c r="C47" s="344"/>
      <c r="D47" s="490"/>
      <c r="E47" s="531">
        <v>1078</v>
      </c>
      <c r="F47" s="237"/>
      <c r="G47" s="2"/>
      <c r="H47" s="2"/>
      <c r="I47" s="2"/>
      <c r="J47" s="2"/>
      <c r="N47" s="3"/>
    </row>
    <row r="48" spans="1:16">
      <c r="A48" s="105" t="s">
        <v>129</v>
      </c>
      <c r="B48" s="106" t="s">
        <v>130</v>
      </c>
      <c r="C48" s="488"/>
      <c r="D48" s="532"/>
      <c r="E48" s="530"/>
      <c r="F48" s="237"/>
      <c r="G48" s="2"/>
      <c r="H48" s="2"/>
      <c r="I48" s="2"/>
      <c r="J48" s="2"/>
      <c r="N48" s="4"/>
    </row>
    <row r="49" spans="1:14">
      <c r="A49" s="103" t="s">
        <v>131</v>
      </c>
      <c r="B49" s="104" t="s">
        <v>132</v>
      </c>
      <c r="C49" s="34">
        <f>C59+C58+C57+C56+C55+C54+C53+C52+C51+C50</f>
        <v>598074</v>
      </c>
      <c r="D49" s="487">
        <f t="shared" ref="D49:E49" si="4">D59+D58+D57+D56+D55+D54+D53+D52+D51+D50</f>
        <v>598074</v>
      </c>
      <c r="E49" s="487">
        <f t="shared" si="4"/>
        <v>648879</v>
      </c>
      <c r="F49" s="237">
        <f t="shared" si="0"/>
        <v>108.49476820594107</v>
      </c>
      <c r="G49" s="2"/>
      <c r="H49" s="2"/>
      <c r="I49" s="2"/>
      <c r="J49" s="2"/>
      <c r="N49" s="4"/>
    </row>
    <row r="50" spans="1:14">
      <c r="A50" s="105" t="s">
        <v>133</v>
      </c>
      <c r="B50" s="106" t="s">
        <v>134</v>
      </c>
      <c r="C50" s="345">
        <v>20000</v>
      </c>
      <c r="D50" s="530">
        <v>20000</v>
      </c>
      <c r="E50" s="530">
        <v>23807</v>
      </c>
      <c r="F50" s="237">
        <f t="shared" si="0"/>
        <v>119.035</v>
      </c>
      <c r="G50" s="2"/>
      <c r="H50" s="2"/>
      <c r="I50" s="2"/>
      <c r="J50" s="2"/>
      <c r="N50" s="4"/>
    </row>
    <row r="51" spans="1:14">
      <c r="A51" s="105" t="s">
        <v>135</v>
      </c>
      <c r="B51" s="106" t="s">
        <v>136</v>
      </c>
      <c r="C51" s="345">
        <v>54000</v>
      </c>
      <c r="D51" s="530">
        <v>54000</v>
      </c>
      <c r="E51" s="530">
        <v>65824</v>
      </c>
      <c r="F51" s="237">
        <f t="shared" si="0"/>
        <v>121.8962962962963</v>
      </c>
      <c r="G51" s="2"/>
      <c r="H51" s="2"/>
      <c r="I51" s="2"/>
      <c r="J51" s="2"/>
      <c r="N51" s="4"/>
    </row>
    <row r="52" spans="1:14">
      <c r="A52" s="105" t="s">
        <v>137</v>
      </c>
      <c r="B52" s="106" t="s">
        <v>138</v>
      </c>
      <c r="C52" s="345">
        <v>16000</v>
      </c>
      <c r="D52" s="530">
        <v>16000</v>
      </c>
      <c r="E52" s="530">
        <v>17004</v>
      </c>
      <c r="F52" s="237">
        <f t="shared" si="0"/>
        <v>106.27500000000001</v>
      </c>
      <c r="G52" s="2"/>
      <c r="H52" s="2"/>
      <c r="I52" s="2"/>
      <c r="J52" s="2"/>
      <c r="N52" s="4"/>
    </row>
    <row r="53" spans="1:14">
      <c r="A53" s="108" t="s">
        <v>139</v>
      </c>
      <c r="B53" s="106" t="s">
        <v>140</v>
      </c>
      <c r="C53" s="345"/>
      <c r="D53" s="530"/>
      <c r="E53" s="530"/>
      <c r="F53" s="237"/>
      <c r="G53" s="2"/>
      <c r="H53" s="2"/>
      <c r="I53" s="2"/>
      <c r="J53" s="2"/>
      <c r="N53" s="4"/>
    </row>
    <row r="54" spans="1:14">
      <c r="A54" s="105" t="s">
        <v>141</v>
      </c>
      <c r="B54" s="106" t="s">
        <v>142</v>
      </c>
      <c r="C54" s="345">
        <v>438674</v>
      </c>
      <c r="D54" s="530">
        <v>438674</v>
      </c>
      <c r="E54" s="530">
        <v>466416</v>
      </c>
      <c r="F54" s="237">
        <f t="shared" si="0"/>
        <v>106.32405841239736</v>
      </c>
      <c r="G54" s="2"/>
      <c r="H54" s="2"/>
      <c r="I54" s="2"/>
      <c r="J54" s="2"/>
      <c r="N54" s="4"/>
    </row>
    <row r="55" spans="1:14">
      <c r="A55" s="105" t="s">
        <v>143</v>
      </c>
      <c r="B55" s="106" t="s">
        <v>144</v>
      </c>
      <c r="C55" s="345">
        <v>28000</v>
      </c>
      <c r="D55" s="530">
        <v>28000</v>
      </c>
      <c r="E55" s="530">
        <v>28617</v>
      </c>
      <c r="F55" s="237">
        <f t="shared" si="0"/>
        <v>102.20357142857142</v>
      </c>
      <c r="G55" s="2"/>
      <c r="H55" s="2"/>
      <c r="I55" s="2"/>
      <c r="J55" s="2"/>
      <c r="N55" s="4"/>
    </row>
    <row r="56" spans="1:14">
      <c r="A56" s="105" t="s">
        <v>145</v>
      </c>
      <c r="B56" s="106" t="s">
        <v>146</v>
      </c>
      <c r="C56" s="345">
        <v>35000</v>
      </c>
      <c r="D56" s="530">
        <v>35000</v>
      </c>
      <c r="E56" s="530">
        <v>45200</v>
      </c>
      <c r="F56" s="237">
        <f t="shared" si="0"/>
        <v>129.14285714285714</v>
      </c>
      <c r="G56" s="2"/>
      <c r="H56" s="2"/>
      <c r="I56" s="2"/>
      <c r="J56" s="2"/>
      <c r="N56" s="4"/>
    </row>
    <row r="57" spans="1:14">
      <c r="A57" s="105" t="s">
        <v>147</v>
      </c>
      <c r="B57" s="106" t="s">
        <v>148</v>
      </c>
      <c r="C57" s="345"/>
      <c r="D57" s="530"/>
      <c r="E57" s="530"/>
      <c r="F57" s="237"/>
      <c r="G57" s="2"/>
      <c r="H57" s="2"/>
      <c r="I57" s="2"/>
      <c r="J57" s="2"/>
      <c r="N57" s="4"/>
    </row>
    <row r="58" spans="1:14">
      <c r="A58" s="105" t="s">
        <v>149</v>
      </c>
      <c r="B58" s="106" t="s">
        <v>150</v>
      </c>
      <c r="C58" s="345">
        <v>400</v>
      </c>
      <c r="D58" s="530">
        <v>400</v>
      </c>
      <c r="E58" s="530">
        <v>291</v>
      </c>
      <c r="F58" s="237">
        <f t="shared" si="0"/>
        <v>72.75</v>
      </c>
      <c r="G58" s="2"/>
      <c r="H58" s="2"/>
      <c r="I58" s="2"/>
      <c r="J58" s="2"/>
      <c r="N58" s="3"/>
    </row>
    <row r="59" spans="1:14">
      <c r="A59" s="105" t="s">
        <v>151</v>
      </c>
      <c r="B59" s="106" t="s">
        <v>152</v>
      </c>
      <c r="C59" s="345">
        <v>6000</v>
      </c>
      <c r="D59" s="530">
        <v>6000</v>
      </c>
      <c r="E59" s="530">
        <v>1720</v>
      </c>
      <c r="F59" s="237">
        <f t="shared" si="0"/>
        <v>28.666666666666668</v>
      </c>
      <c r="G59" s="2"/>
      <c r="H59" s="2"/>
      <c r="I59" s="2"/>
      <c r="J59" s="2"/>
      <c r="N59" s="4"/>
    </row>
    <row r="60" spans="1:14">
      <c r="A60" s="103" t="s">
        <v>153</v>
      </c>
      <c r="B60" s="104" t="s">
        <v>154</v>
      </c>
      <c r="C60" s="34">
        <v>56000</v>
      </c>
      <c r="D60" s="533">
        <v>56000</v>
      </c>
      <c r="E60" s="533">
        <v>81067</v>
      </c>
      <c r="F60" s="237">
        <f t="shared" si="0"/>
        <v>144.76249999999999</v>
      </c>
      <c r="G60" s="2"/>
      <c r="H60" s="2"/>
      <c r="I60" s="2"/>
      <c r="J60" s="2"/>
      <c r="N60" s="4"/>
    </row>
    <row r="61" spans="1:14">
      <c r="A61" s="103" t="s">
        <v>85</v>
      </c>
      <c r="B61" s="104" t="s">
        <v>86</v>
      </c>
      <c r="C61" s="34">
        <f>SUM(C62:C65)</f>
        <v>5000</v>
      </c>
      <c r="D61" s="487">
        <f t="shared" ref="D61:E61" si="5">SUM(D62:D65)</f>
        <v>5000</v>
      </c>
      <c r="E61" s="487">
        <f t="shared" si="5"/>
        <v>6116</v>
      </c>
      <c r="F61" s="237">
        <f t="shared" si="0"/>
        <v>122.32</v>
      </c>
      <c r="G61" s="2"/>
      <c r="H61" s="2"/>
      <c r="I61" s="2"/>
      <c r="J61" s="2"/>
      <c r="N61" s="3"/>
    </row>
    <row r="62" spans="1:14">
      <c r="A62" s="105" t="s">
        <v>155</v>
      </c>
      <c r="B62" s="106" t="s">
        <v>156</v>
      </c>
      <c r="C62" s="488"/>
      <c r="D62" s="530"/>
      <c r="E62" s="530"/>
      <c r="F62" s="237"/>
      <c r="G62" s="2"/>
      <c r="H62" s="2"/>
      <c r="I62" s="2"/>
      <c r="J62" s="2"/>
      <c r="N62" s="4"/>
    </row>
    <row r="63" spans="1:14">
      <c r="A63" s="105" t="s">
        <v>265</v>
      </c>
      <c r="B63" s="106" t="s">
        <v>264</v>
      </c>
      <c r="C63" s="488"/>
      <c r="D63" s="530"/>
      <c r="E63" s="530"/>
      <c r="F63" s="237"/>
      <c r="G63" s="2"/>
      <c r="H63" s="2"/>
      <c r="I63" s="2"/>
      <c r="J63" s="2"/>
      <c r="N63" s="4"/>
    </row>
    <row r="64" spans="1:14">
      <c r="A64" s="105" t="s">
        <v>87</v>
      </c>
      <c r="B64" s="106" t="s">
        <v>88</v>
      </c>
      <c r="C64" s="488"/>
      <c r="D64" s="530"/>
      <c r="E64" s="530"/>
      <c r="F64" s="237"/>
      <c r="G64" s="2"/>
      <c r="H64" s="2"/>
      <c r="I64" s="2"/>
      <c r="J64" s="2"/>
      <c r="N64" s="4"/>
    </row>
    <row r="65" spans="1:15">
      <c r="A65" s="105" t="s">
        <v>157</v>
      </c>
      <c r="B65" s="106" t="s">
        <v>158</v>
      </c>
      <c r="C65" s="488">
        <v>5000</v>
      </c>
      <c r="D65" s="530">
        <v>5000</v>
      </c>
      <c r="E65" s="530">
        <v>6116</v>
      </c>
      <c r="F65" s="237">
        <f t="shared" si="0"/>
        <v>122.32</v>
      </c>
      <c r="G65" s="2"/>
      <c r="H65" s="2"/>
      <c r="I65" s="2"/>
      <c r="J65" s="2"/>
      <c r="K65" s="2"/>
      <c r="L65" s="2"/>
      <c r="M65" s="2"/>
      <c r="N65" s="4"/>
      <c r="O65" s="2"/>
    </row>
    <row r="66" spans="1:15">
      <c r="A66" s="109" t="s">
        <v>89</v>
      </c>
      <c r="B66" s="104" t="s">
        <v>90</v>
      </c>
      <c r="C66" s="34">
        <f>C67</f>
        <v>-16589</v>
      </c>
      <c r="D66" s="487">
        <f t="shared" ref="D66:E66" si="6">D67</f>
        <v>-16589</v>
      </c>
      <c r="E66" s="487">
        <f t="shared" si="6"/>
        <v>-16589</v>
      </c>
      <c r="F66" s="237">
        <f t="shared" si="0"/>
        <v>100.00000000000001</v>
      </c>
      <c r="G66" s="2"/>
      <c r="H66" s="2"/>
      <c r="I66" s="2"/>
      <c r="J66" s="2"/>
      <c r="K66" s="2"/>
      <c r="L66" s="2"/>
      <c r="M66" s="2"/>
      <c r="N66" s="3"/>
      <c r="O66" s="2"/>
    </row>
    <row r="67" spans="1:15">
      <c r="A67" s="105" t="s">
        <v>159</v>
      </c>
      <c r="B67" s="106" t="s">
        <v>91</v>
      </c>
      <c r="C67" s="488">
        <v>-16589</v>
      </c>
      <c r="D67" s="530">
        <v>-16589</v>
      </c>
      <c r="E67" s="530">
        <v>-16589</v>
      </c>
      <c r="F67" s="237">
        <f t="shared" si="0"/>
        <v>100.00000000000001</v>
      </c>
      <c r="G67" s="2"/>
      <c r="H67" s="2"/>
      <c r="I67" s="2"/>
      <c r="J67" s="2"/>
      <c r="K67" s="2"/>
      <c r="L67" s="2"/>
      <c r="M67" s="2"/>
      <c r="N67" s="4"/>
      <c r="O67" s="2"/>
    </row>
    <row r="68" spans="1:15">
      <c r="A68" s="103" t="s">
        <v>160</v>
      </c>
      <c r="B68" s="104" t="s">
        <v>28</v>
      </c>
      <c r="C68" s="34">
        <f>C72+C71+C69+C70</f>
        <v>185000</v>
      </c>
      <c r="D68" s="487">
        <f t="shared" ref="D68:E68" si="7">D72+D71+D69+D70</f>
        <v>185000</v>
      </c>
      <c r="E68" s="487">
        <f t="shared" si="7"/>
        <v>329419</v>
      </c>
      <c r="F68" s="237">
        <f t="shared" si="0"/>
        <v>178.06432432432433</v>
      </c>
      <c r="G68" s="2"/>
      <c r="H68" s="2"/>
      <c r="I68" s="2"/>
      <c r="J68" s="2"/>
      <c r="K68" s="2"/>
      <c r="L68" s="2"/>
      <c r="M68" s="2"/>
      <c r="N68" s="3"/>
      <c r="O68" s="2"/>
    </row>
    <row r="69" spans="1:15">
      <c r="A69" s="105" t="s">
        <v>161</v>
      </c>
      <c r="B69" s="106" t="s">
        <v>162</v>
      </c>
      <c r="C69" s="488">
        <v>15000</v>
      </c>
      <c r="D69" s="530">
        <v>15000</v>
      </c>
      <c r="E69" s="530"/>
      <c r="F69" s="237">
        <f t="shared" si="0"/>
        <v>0</v>
      </c>
      <c r="G69" s="2"/>
      <c r="H69" s="2"/>
      <c r="I69" s="2"/>
      <c r="J69" s="2"/>
      <c r="N69" s="4"/>
    </row>
    <row r="70" spans="1:15">
      <c r="A70" s="105" t="s">
        <v>233</v>
      </c>
      <c r="B70" s="106" t="s">
        <v>163</v>
      </c>
      <c r="C70" s="491"/>
      <c r="D70" s="530"/>
      <c r="E70" s="530"/>
      <c r="F70" s="237"/>
      <c r="G70" s="2"/>
      <c r="H70" s="2"/>
      <c r="I70" s="2"/>
      <c r="J70" s="2"/>
      <c r="N70" s="4"/>
    </row>
    <row r="71" spans="1:15">
      <c r="A71" s="105" t="s">
        <v>164</v>
      </c>
      <c r="B71" s="106" t="s">
        <v>165</v>
      </c>
      <c r="C71" s="488">
        <v>45000</v>
      </c>
      <c r="D71" s="530">
        <v>45000</v>
      </c>
      <c r="E71" s="530">
        <v>74110</v>
      </c>
      <c r="F71" s="237">
        <f t="shared" si="0"/>
        <v>164.6888888888889</v>
      </c>
      <c r="G71" s="2"/>
      <c r="H71" s="2"/>
      <c r="I71" s="2"/>
      <c r="J71" s="2"/>
      <c r="N71" s="4"/>
    </row>
    <row r="72" spans="1:15">
      <c r="A72" s="105" t="s">
        <v>166</v>
      </c>
      <c r="B72" s="106" t="s">
        <v>167</v>
      </c>
      <c r="C72" s="488">
        <v>125000</v>
      </c>
      <c r="D72" s="530">
        <v>125000</v>
      </c>
      <c r="E72" s="530">
        <v>255309</v>
      </c>
      <c r="F72" s="237">
        <f t="shared" si="0"/>
        <v>204.24719999999999</v>
      </c>
      <c r="G72" s="2"/>
      <c r="H72" s="2"/>
      <c r="I72" s="2"/>
      <c r="J72" s="2"/>
      <c r="N72" s="4"/>
    </row>
    <row r="73" spans="1:15">
      <c r="A73" s="103" t="s">
        <v>168</v>
      </c>
      <c r="B73" s="104" t="s">
        <v>169</v>
      </c>
      <c r="C73" s="34">
        <v>10000</v>
      </c>
      <c r="D73" s="533">
        <v>10000</v>
      </c>
      <c r="E73" s="533">
        <v>11052</v>
      </c>
      <c r="F73" s="237">
        <f t="shared" si="0"/>
        <v>110.52</v>
      </c>
      <c r="G73" s="2"/>
      <c r="H73" s="2"/>
      <c r="I73" s="2"/>
      <c r="J73" s="2"/>
      <c r="M73" s="2"/>
      <c r="N73" s="3"/>
    </row>
    <row r="74" spans="1:15">
      <c r="A74" s="103" t="s">
        <v>92</v>
      </c>
      <c r="B74" s="349" t="s">
        <v>501</v>
      </c>
      <c r="C74" s="492"/>
      <c r="D74" s="530">
        <v>57334</v>
      </c>
      <c r="E74" s="530">
        <v>57042</v>
      </c>
      <c r="F74" s="237">
        <f t="shared" si="0"/>
        <v>99.4907035964698</v>
      </c>
      <c r="G74" s="2"/>
      <c r="H74" s="2"/>
      <c r="I74" s="2"/>
      <c r="J74" s="2"/>
      <c r="N74" s="3"/>
    </row>
    <row r="75" spans="1:15">
      <c r="A75" s="34" t="s">
        <v>170</v>
      </c>
      <c r="B75" s="107" t="s">
        <v>125</v>
      </c>
      <c r="C75" s="493">
        <f>SUM(C43+C49+C60+C61+C66+C68+C73+C74)</f>
        <v>1635685</v>
      </c>
      <c r="D75" s="493">
        <f t="shared" ref="D75:E75" si="8">SUM(D43+D49+D60+D61+D66+D68+D73+D74)</f>
        <v>1693019</v>
      </c>
      <c r="E75" s="493">
        <f t="shared" si="8"/>
        <v>1961119</v>
      </c>
      <c r="F75" s="237">
        <f t="shared" si="0"/>
        <v>115.83561672964096</v>
      </c>
      <c r="G75" s="2"/>
      <c r="H75" s="2"/>
      <c r="I75" s="2"/>
      <c r="J75" s="2"/>
      <c r="N75" s="3"/>
    </row>
    <row r="76" spans="1:15">
      <c r="A76" s="103" t="s">
        <v>171</v>
      </c>
      <c r="B76" s="104" t="s">
        <v>95</v>
      </c>
      <c r="C76" s="493">
        <f>SUM(C77:C80)</f>
        <v>2876900</v>
      </c>
      <c r="D76" s="493">
        <f t="shared" ref="D76:E76" si="9">SUM(D77:D80)</f>
        <v>3534134</v>
      </c>
      <c r="E76" s="493">
        <f t="shared" si="9"/>
        <v>4734134</v>
      </c>
      <c r="F76" s="237">
        <f t="shared" si="0"/>
        <v>133.95456991726971</v>
      </c>
      <c r="G76" s="2"/>
      <c r="H76" s="2"/>
      <c r="I76" s="2"/>
      <c r="J76" s="2"/>
      <c r="N76" s="3"/>
    </row>
    <row r="77" spans="1:15">
      <c r="A77" s="105" t="s">
        <v>172</v>
      </c>
      <c r="B77" s="106" t="s">
        <v>173</v>
      </c>
      <c r="C77" s="344">
        <v>2700400</v>
      </c>
      <c r="D77" s="344">
        <v>2700400</v>
      </c>
      <c r="E77" s="506">
        <v>2700400</v>
      </c>
      <c r="F77" s="237">
        <f t="shared" ref="F77:F96" si="10">AVERAGE(E77/D77%)</f>
        <v>100</v>
      </c>
      <c r="G77" s="2"/>
      <c r="H77" s="2"/>
      <c r="I77" s="2"/>
      <c r="J77" s="2"/>
      <c r="N77" s="4"/>
    </row>
    <row r="78" spans="1:15">
      <c r="A78" s="105" t="s">
        <v>98</v>
      </c>
      <c r="B78" s="106" t="s">
        <v>99</v>
      </c>
      <c r="C78" s="344">
        <v>1376500</v>
      </c>
      <c r="D78" s="344">
        <v>1853700</v>
      </c>
      <c r="E78" s="506">
        <v>1853700</v>
      </c>
      <c r="F78" s="237">
        <f t="shared" si="10"/>
        <v>100</v>
      </c>
      <c r="G78" s="2"/>
      <c r="H78" s="2"/>
      <c r="I78" s="2"/>
      <c r="J78" s="2"/>
      <c r="N78" s="4"/>
    </row>
    <row r="79" spans="1:15">
      <c r="A79" s="105" t="s">
        <v>100</v>
      </c>
      <c r="B79" s="106" t="s">
        <v>101</v>
      </c>
      <c r="C79" s="344"/>
      <c r="D79" s="344">
        <v>180034</v>
      </c>
      <c r="E79" s="506">
        <v>180034</v>
      </c>
      <c r="F79" s="237">
        <f t="shared" si="10"/>
        <v>100</v>
      </c>
      <c r="G79" s="2"/>
      <c r="H79" s="2"/>
      <c r="I79" s="2"/>
      <c r="J79" s="2"/>
      <c r="N79" s="4"/>
    </row>
    <row r="80" spans="1:15">
      <c r="A80" s="105" t="s">
        <v>201</v>
      </c>
      <c r="B80" s="106" t="s">
        <v>103</v>
      </c>
      <c r="C80" s="344">
        <v>-1200000</v>
      </c>
      <c r="D80" s="344">
        <v>-1200000</v>
      </c>
      <c r="E80" s="506"/>
      <c r="F80" s="237"/>
      <c r="G80" s="2"/>
      <c r="H80" s="2"/>
      <c r="I80" s="2"/>
      <c r="J80" s="2"/>
      <c r="N80" s="3"/>
    </row>
    <row r="81" spans="1:14">
      <c r="A81" s="535" t="s">
        <v>199</v>
      </c>
      <c r="B81" s="110" t="s">
        <v>104</v>
      </c>
      <c r="C81" s="536">
        <f>SUM(C82+C83)</f>
        <v>-336192</v>
      </c>
      <c r="D81" s="536" t="s">
        <v>502</v>
      </c>
      <c r="E81" s="536">
        <f>SUM(E82+E83)</f>
        <v>2754332</v>
      </c>
      <c r="F81" s="237">
        <f t="shared" si="10"/>
        <v>106.80727023984532</v>
      </c>
      <c r="G81" s="2"/>
      <c r="H81" s="2"/>
      <c r="I81" s="2"/>
      <c r="J81" s="2"/>
      <c r="N81" s="4"/>
    </row>
    <row r="82" spans="1:14">
      <c r="A82" s="535" t="s">
        <v>174</v>
      </c>
      <c r="B82" s="111" t="s">
        <v>175</v>
      </c>
      <c r="C82" s="516"/>
      <c r="D82" s="516">
        <v>2578787</v>
      </c>
      <c r="E82" s="506">
        <v>2957313</v>
      </c>
      <c r="F82" s="237">
        <f t="shared" si="10"/>
        <v>114.67845153554754</v>
      </c>
      <c r="G82" s="2"/>
      <c r="J82" s="2"/>
      <c r="N82" s="4"/>
    </row>
    <row r="83" spans="1:14">
      <c r="A83" s="535" t="s">
        <v>176</v>
      </c>
      <c r="B83" s="111" t="s">
        <v>177</v>
      </c>
      <c r="C83" s="513">
        <v>-336192</v>
      </c>
      <c r="D83" s="513"/>
      <c r="E83" s="506">
        <v>-202981</v>
      </c>
      <c r="F83" s="237"/>
      <c r="G83" s="2"/>
      <c r="J83" s="2"/>
      <c r="N83" s="4"/>
    </row>
    <row r="84" spans="1:14" ht="12.75" customHeight="1">
      <c r="A84" s="112" t="s">
        <v>200</v>
      </c>
      <c r="B84" s="110" t="s">
        <v>178</v>
      </c>
      <c r="C84" s="536">
        <f>SUM(C85+C86)</f>
        <v>-260804</v>
      </c>
      <c r="D84" s="536">
        <f>SUM(D85+D86)</f>
        <v>-305897</v>
      </c>
      <c r="E84" s="536">
        <f>SUM(E85+E86)</f>
        <v>-276951</v>
      </c>
      <c r="F84" s="237">
        <f t="shared" si="10"/>
        <v>90.537337731327867</v>
      </c>
      <c r="G84" s="2"/>
      <c r="J84" s="2"/>
      <c r="N84" s="3"/>
    </row>
    <row r="85" spans="1:14">
      <c r="A85" s="535" t="s">
        <v>174</v>
      </c>
      <c r="B85" s="111" t="s">
        <v>179</v>
      </c>
      <c r="C85" s="513"/>
      <c r="D85" s="513"/>
      <c r="E85" s="506">
        <v>5</v>
      </c>
      <c r="F85" s="237"/>
      <c r="G85" s="2"/>
      <c r="J85" s="2"/>
      <c r="N85" s="3"/>
    </row>
    <row r="86" spans="1:14">
      <c r="A86" s="535" t="s">
        <v>176</v>
      </c>
      <c r="B86" s="111" t="s">
        <v>180</v>
      </c>
      <c r="C86" s="513">
        <v>-260804</v>
      </c>
      <c r="D86" s="513">
        <v>-305897</v>
      </c>
      <c r="E86" s="506">
        <v>-276956</v>
      </c>
      <c r="F86" s="237">
        <f t="shared" si="10"/>
        <v>90.538972268443302</v>
      </c>
      <c r="G86" s="2"/>
      <c r="J86" s="2"/>
      <c r="N86" s="4"/>
    </row>
    <row r="87" spans="1:14">
      <c r="A87" s="514" t="s">
        <v>229</v>
      </c>
      <c r="B87" s="113" t="s">
        <v>181</v>
      </c>
      <c r="C87" s="343"/>
      <c r="D87" s="343">
        <v>22734</v>
      </c>
      <c r="E87" s="506">
        <v>6113</v>
      </c>
      <c r="F87" s="237">
        <f t="shared" si="10"/>
        <v>26.889240784727722</v>
      </c>
      <c r="G87" s="2"/>
      <c r="J87" s="2"/>
      <c r="N87" s="3"/>
    </row>
    <row r="88" spans="1:14">
      <c r="A88" s="514" t="s">
        <v>238</v>
      </c>
      <c r="B88" s="113" t="s">
        <v>239</v>
      </c>
      <c r="C88" s="343">
        <v>133000</v>
      </c>
      <c r="D88" s="343">
        <v>133000</v>
      </c>
      <c r="E88" s="506">
        <v>-27000</v>
      </c>
      <c r="F88" s="237">
        <f t="shared" si="10"/>
        <v>-20.300751879699249</v>
      </c>
      <c r="G88" s="2"/>
      <c r="J88" s="2"/>
      <c r="N88" s="3"/>
    </row>
    <row r="89" spans="1:14" ht="24">
      <c r="A89" s="114" t="s">
        <v>232</v>
      </c>
      <c r="B89" s="113" t="s">
        <v>182</v>
      </c>
      <c r="C89" s="34">
        <v>113543</v>
      </c>
      <c r="D89" s="34">
        <v>-261107</v>
      </c>
      <c r="E89" s="506">
        <v>-174843</v>
      </c>
      <c r="F89" s="237">
        <f t="shared" si="10"/>
        <v>66.962203234689227</v>
      </c>
      <c r="G89" s="2"/>
      <c r="H89" s="2"/>
      <c r="I89" s="2"/>
      <c r="J89" s="2"/>
      <c r="N89" s="4"/>
    </row>
    <row r="90" spans="1:14">
      <c r="A90" s="514" t="s">
        <v>106</v>
      </c>
      <c r="B90" s="113" t="s">
        <v>107</v>
      </c>
      <c r="C90" s="34"/>
      <c r="D90" s="34"/>
      <c r="E90" s="506">
        <v>1000</v>
      </c>
      <c r="F90" s="237"/>
      <c r="G90" s="2"/>
      <c r="H90" s="2"/>
      <c r="I90" s="2"/>
      <c r="J90" s="2"/>
      <c r="N90" s="3"/>
    </row>
    <row r="91" spans="1:14" ht="13.5" thickBot="1">
      <c r="A91" s="99" t="s">
        <v>108</v>
      </c>
      <c r="B91" s="116" t="s">
        <v>109</v>
      </c>
      <c r="C91" s="538">
        <v>5615137</v>
      </c>
      <c r="D91" s="538">
        <v>5615137</v>
      </c>
      <c r="E91" s="539">
        <v>-3328458</v>
      </c>
      <c r="F91" s="238">
        <f t="shared" si="10"/>
        <v>-59.276523440122652</v>
      </c>
      <c r="G91" s="2"/>
      <c r="H91" s="2"/>
      <c r="I91" s="2"/>
      <c r="J91" s="2"/>
      <c r="N91" s="6"/>
    </row>
    <row r="92" spans="1:14">
      <c r="A92" s="117" t="s">
        <v>183</v>
      </c>
      <c r="B92" s="118" t="s">
        <v>184</v>
      </c>
      <c r="C92" s="384">
        <f>C10+C14+C16+C18+C19+C25+C26+C27+C28+C29+C30+C31+C32+C33</f>
        <v>14443552</v>
      </c>
      <c r="D92" s="384">
        <f>D10+D14+D16+D18+D19+D25+D26+D27+D28+D29+D30+D31+D32+D33</f>
        <v>18280471</v>
      </c>
      <c r="E92" s="384">
        <f>E10+E14+E16+E18+E19+E25+E26+E27+E28+E29+E30+E31+E32+E33</f>
        <v>16038472</v>
      </c>
      <c r="F92" s="679">
        <f t="shared" si="10"/>
        <v>87.735551233882319</v>
      </c>
      <c r="G92" s="217"/>
      <c r="H92" s="217"/>
      <c r="I92" s="2"/>
      <c r="J92" s="2"/>
      <c r="N92" s="540"/>
    </row>
    <row r="93" spans="1:14">
      <c r="A93" s="119" t="s">
        <v>185</v>
      </c>
      <c r="B93" s="115" t="s">
        <v>109</v>
      </c>
      <c r="C93" s="541">
        <v>2885006</v>
      </c>
      <c r="D93" s="512">
        <v>2885006</v>
      </c>
      <c r="E93" s="506">
        <v>600211</v>
      </c>
      <c r="F93" s="237"/>
      <c r="G93" s="537"/>
      <c r="H93" s="537"/>
      <c r="I93" s="2"/>
      <c r="J93" s="2"/>
      <c r="N93" s="540"/>
    </row>
    <row r="94" spans="1:14" ht="21" customHeight="1">
      <c r="A94" s="120" t="s">
        <v>186</v>
      </c>
      <c r="B94" s="113" t="s">
        <v>187</v>
      </c>
      <c r="C94" s="542">
        <f>C35+C36+C41+C43+C49+C60+C61+C66+C68+C73+C74+C76+C81+C84+C87+C91+C90+C89+C88</f>
        <v>10616269</v>
      </c>
      <c r="D94" s="542">
        <f>D35+D36+D41+D43+D49+D60+D61+D66+D68+D73+D74+D76+D81+D84+D87+D91+D90+D89+D88</f>
        <v>13848807</v>
      </c>
      <c r="E94" s="542">
        <f>E35+E36+E41+E43+E49+E60+E61+E66+E68+E73+E74+E76+E81+E84+E87+E91+E90+E89+E88</f>
        <v>6660362</v>
      </c>
      <c r="F94" s="237">
        <f t="shared" si="10"/>
        <v>48.093398947649426</v>
      </c>
      <c r="G94" s="534"/>
      <c r="H94" s="534"/>
      <c r="I94" s="2"/>
      <c r="J94" s="2"/>
      <c r="N94" s="540"/>
    </row>
    <row r="95" spans="1:14">
      <c r="A95" s="119" t="s">
        <v>185</v>
      </c>
      <c r="B95" s="115" t="s">
        <v>109</v>
      </c>
      <c r="C95" s="543">
        <v>5615137</v>
      </c>
      <c r="D95" s="517">
        <v>5615137</v>
      </c>
      <c r="E95" s="506">
        <v>-3328458</v>
      </c>
      <c r="F95" s="237"/>
      <c r="G95" s="537"/>
      <c r="H95" s="537"/>
      <c r="I95" s="2"/>
      <c r="J95" s="2"/>
      <c r="N95" s="544"/>
    </row>
    <row r="96" spans="1:14">
      <c r="A96" s="121" t="s">
        <v>188</v>
      </c>
      <c r="B96" s="122" t="s">
        <v>189</v>
      </c>
      <c r="C96" s="545">
        <f>C92+C94</f>
        <v>25059821</v>
      </c>
      <c r="D96" s="545">
        <f>D92+D94</f>
        <v>32129278</v>
      </c>
      <c r="E96" s="546">
        <f>E92+E94</f>
        <v>22698834</v>
      </c>
      <c r="F96" s="237">
        <f t="shared" si="10"/>
        <v>70.648440964032858</v>
      </c>
      <c r="G96" s="547"/>
      <c r="H96" s="547"/>
      <c r="I96" s="2"/>
      <c r="N96" s="540"/>
    </row>
    <row r="97" spans="1:14" ht="13.5" thickBot="1">
      <c r="A97" s="123" t="s">
        <v>185</v>
      </c>
      <c r="B97" s="124" t="s">
        <v>109</v>
      </c>
      <c r="C97" s="548">
        <f>SUM(C93+C95)</f>
        <v>8500143</v>
      </c>
      <c r="D97" s="549">
        <f>SUM(D93+D95)</f>
        <v>8500143</v>
      </c>
      <c r="E97" s="550">
        <f>SUM(E93+E95)</f>
        <v>-2728247</v>
      </c>
      <c r="F97" s="238"/>
      <c r="G97" s="537"/>
      <c r="H97" s="537"/>
      <c r="I97" s="2"/>
      <c r="N97" s="508"/>
    </row>
    <row r="98" spans="1:14">
      <c r="A98" s="551"/>
      <c r="B98" s="76"/>
      <c r="C98" s="552"/>
      <c r="D98" s="553"/>
      <c r="E98" s="76"/>
      <c r="H98" s="2"/>
    </row>
    <row r="99" spans="1:14">
      <c r="A99" s="551"/>
      <c r="B99" s="76"/>
      <c r="C99" s="554"/>
      <c r="D99" s="76"/>
      <c r="E99" s="76"/>
      <c r="G99" s="588"/>
      <c r="H99" s="2"/>
    </row>
    <row r="100" spans="1:14">
      <c r="A100" s="593"/>
      <c r="B100" s="593"/>
      <c r="C100" s="554"/>
      <c r="D100" s="555"/>
      <c r="E100" s="76"/>
      <c r="G100" s="589"/>
    </row>
    <row r="101" spans="1:14">
      <c r="A101" s="591" t="s">
        <v>202</v>
      </c>
      <c r="B101" s="591"/>
      <c r="C101" s="556"/>
      <c r="D101" s="557"/>
      <c r="E101" s="76"/>
    </row>
    <row r="102" spans="1:14">
      <c r="A102" s="591"/>
      <c r="B102" s="591"/>
      <c r="C102" s="556"/>
      <c r="D102" s="557"/>
      <c r="E102" s="551"/>
    </row>
    <row r="103" spans="1:14">
      <c r="A103" s="592" t="s">
        <v>73</v>
      </c>
      <c r="B103" s="592"/>
      <c r="C103" s="556"/>
      <c r="D103" s="557"/>
      <c r="E103" s="551"/>
    </row>
  </sheetData>
  <mergeCells count="10">
    <mergeCell ref="D1:E1"/>
    <mergeCell ref="A102:B102"/>
    <mergeCell ref="A103:B103"/>
    <mergeCell ref="A100:B100"/>
    <mergeCell ref="A8:B8"/>
    <mergeCell ref="A101:B101"/>
    <mergeCell ref="A4:C4"/>
    <mergeCell ref="A5:C5"/>
    <mergeCell ref="A3:F3"/>
    <mergeCell ref="A2:F2"/>
  </mergeCells>
  <pageMargins left="0.35433070866141736" right="0" top="0.3149606299212598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913"/>
  <sheetViews>
    <sheetView tabSelected="1" topLeftCell="A4" zoomScale="96" zoomScaleNormal="96" zoomScaleSheetLayoutView="53" workbookViewId="0">
      <selection activeCell="M4" sqref="M1:N1048576"/>
    </sheetView>
  </sheetViews>
  <sheetFormatPr defaultColWidth="9" defaultRowHeight="12"/>
  <cols>
    <col min="1" max="1" width="6.85546875" style="18" customWidth="1"/>
    <col min="2" max="2" width="11.5703125" style="18" customWidth="1"/>
    <col min="3" max="3" width="8.5703125" style="18" customWidth="1"/>
    <col min="4" max="4" width="49" style="18" customWidth="1"/>
    <col min="5" max="8" width="10.7109375" style="17" customWidth="1"/>
    <col min="9" max="12" width="10.7109375" style="18" customWidth="1"/>
    <col min="13" max="13" width="9" style="18"/>
    <col min="14" max="18" width="9" style="33"/>
    <col min="19" max="16384" width="9" style="18"/>
  </cols>
  <sheetData>
    <row r="1" spans="2:14">
      <c r="E1" s="18"/>
      <c r="F1" s="18"/>
      <c r="G1" s="590"/>
      <c r="H1" s="590"/>
      <c r="J1" s="18" t="s">
        <v>503</v>
      </c>
    </row>
    <row r="2" spans="2:14">
      <c r="C2" s="616"/>
      <c r="D2" s="616"/>
      <c r="E2" s="18"/>
      <c r="F2" s="18"/>
      <c r="G2" s="18"/>
      <c r="H2" s="18"/>
    </row>
    <row r="3" spans="2:14" ht="15" customHeight="1">
      <c r="B3" s="618" t="s">
        <v>504</v>
      </c>
      <c r="C3" s="618"/>
      <c r="D3" s="618"/>
      <c r="E3" s="618"/>
      <c r="F3" s="618"/>
      <c r="G3" s="618"/>
      <c r="H3" s="618"/>
      <c r="I3" s="618"/>
      <c r="J3" s="618"/>
      <c r="K3" s="618"/>
    </row>
    <row r="4" spans="2:14" ht="12.75" thickBot="1">
      <c r="B4" s="33"/>
      <c r="C4" s="33"/>
      <c r="D4" s="33"/>
      <c r="E4" s="29"/>
      <c r="F4" s="29"/>
      <c r="G4" s="29"/>
      <c r="H4" s="29"/>
    </row>
    <row r="5" spans="2:14" ht="15.95" customHeight="1" thickBot="1">
      <c r="B5" s="33"/>
      <c r="C5" s="33"/>
      <c r="D5" s="33"/>
      <c r="E5" s="617" t="s">
        <v>505</v>
      </c>
      <c r="F5" s="614"/>
      <c r="G5" s="614"/>
      <c r="H5" s="615"/>
      <c r="I5" s="613" t="s">
        <v>506</v>
      </c>
      <c r="J5" s="614"/>
      <c r="K5" s="614"/>
      <c r="L5" s="615"/>
    </row>
    <row r="6" spans="2:14" ht="26.25" customHeight="1" thickBot="1">
      <c r="B6" s="35" t="s">
        <v>0</v>
      </c>
      <c r="C6" s="36"/>
      <c r="D6" s="37" t="s">
        <v>65</v>
      </c>
      <c r="E6" s="198" t="s">
        <v>71</v>
      </c>
      <c r="F6" s="398" t="s">
        <v>72</v>
      </c>
      <c r="G6" s="609" t="s">
        <v>70</v>
      </c>
      <c r="H6" s="199" t="s">
        <v>13</v>
      </c>
      <c r="I6" s="198" t="s">
        <v>71</v>
      </c>
      <c r="J6" s="398" t="s">
        <v>72</v>
      </c>
      <c r="K6" s="609" t="s">
        <v>70</v>
      </c>
      <c r="L6" s="199" t="s">
        <v>13</v>
      </c>
    </row>
    <row r="7" spans="2:14" ht="24.75" customHeight="1" thickBot="1">
      <c r="B7" s="38"/>
      <c r="C7" s="39"/>
      <c r="D7" s="40" t="s">
        <v>66</v>
      </c>
      <c r="E7" s="200"/>
      <c r="F7" s="200"/>
      <c r="G7" s="610"/>
      <c r="H7" s="200"/>
      <c r="I7" s="200"/>
      <c r="J7" s="200"/>
      <c r="K7" s="610"/>
      <c r="L7" s="200"/>
    </row>
    <row r="8" spans="2:14" ht="15.95" customHeight="1" thickBot="1">
      <c r="B8" s="41" t="s">
        <v>10</v>
      </c>
      <c r="C8" s="619" t="s">
        <v>9</v>
      </c>
      <c r="D8" s="620"/>
      <c r="E8" s="201">
        <f t="shared" ref="E8:L8" si="0">SUM(E24+E39+E56+E72+E87+E102+E117+E132+E148+E163+E178+E193+E208+E223+E252+E268+E283+E299+E314+E329+E344+E359+E374+E389+E404+E419+E434+E450+E480+E495+E510+E540+E555+E570+E585+E602+E617+E632+E647+E662+E677+E692+E707+E722+E737+E754+E783+E798+E813+E828+E843+E858+E875+E891)</f>
        <v>13558466</v>
      </c>
      <c r="F8" s="201">
        <f t="shared" si="0"/>
        <v>1826095</v>
      </c>
      <c r="G8" s="201">
        <f t="shared" si="0"/>
        <v>739783</v>
      </c>
      <c r="H8" s="201">
        <f t="shared" si="0"/>
        <v>16124344</v>
      </c>
      <c r="I8" s="201">
        <f t="shared" si="0"/>
        <v>12784495</v>
      </c>
      <c r="J8" s="201">
        <f t="shared" si="0"/>
        <v>1709090</v>
      </c>
      <c r="K8" s="201">
        <f t="shared" si="0"/>
        <v>714720</v>
      </c>
      <c r="L8" s="201">
        <f t="shared" si="0"/>
        <v>15208305</v>
      </c>
    </row>
    <row r="9" spans="2:14" ht="15.95" customHeight="1" thickBot="1">
      <c r="B9" s="32">
        <v>1000</v>
      </c>
      <c r="C9" s="83" t="s">
        <v>2</v>
      </c>
      <c r="D9" s="83"/>
      <c r="E9" s="201">
        <f>SUM(E25+E40+E57+E73+E88+E103+E118+E133+E149+E164+E179+E194+E209+E224+E239+E253+E269+E284+E300+E315+E330+E345+E360+E375+E390+E405+E420+E435+E451+E466+E481+E496+E511+E541+E556+E571+E586+E603+E618+E633+E648+E663+E678+E693+E708+E723+E738+E755+E784+E799+E814+E829+E844+E859+E876+E892)</f>
        <v>3136855</v>
      </c>
      <c r="F9" s="201">
        <f t="shared" ref="F9:G9" si="1">SUM(F25+F40+F57+F73+F88+F103+F118+F133+F149+F164+F179+F194+F209+F224+F239+F253+F269+F284+F300+F315+F330+F345+F360+F375+F390+F405+F420+F451+F466+F481+F496+F511+F541+F556+F571+F586+F603+F618+F633+F648+F663+F678+F693+F708+F723+F738+F755+F784+F799+F814+F829+F844+F859+F876+F892)</f>
        <v>3744830</v>
      </c>
      <c r="G9" s="201">
        <f t="shared" si="1"/>
        <v>186616</v>
      </c>
      <c r="H9" s="80">
        <f t="shared" ref="H9:H19" si="2">SUM(E9:G9)</f>
        <v>7068301</v>
      </c>
      <c r="I9" s="201">
        <f>SUM(I25+I40+I57+I73+I88+I103+I118+I133+I149+I164+I179+I194+I209+I224+I239+I253+I269+I284+I300+I315+I330+I345+I360+I375+I390+I405+I420+I435+I451+I466+I481+I496+I511+I541+I556+I571+I586+I603+I618+I633+I648+I663+I678+I693+I708+I723+I738+I755+I784+I799+I814+I829+I844+I859+I876+I892)</f>
        <v>2078231</v>
      </c>
      <c r="J9" s="201">
        <f t="shared" ref="J9:K9" si="3">SUM(J25+J40+J57+J73+J88+J103+J118+J133+J149+J164+J179+J194+J209+J224+J239+J253+J269+J284+J300+J315+J330+J345+J360+J375+J390+J405+J420+J451+J466+J481+J496+J511+J541+J556+J571+J586+J603+J618+J633+J648+J663+J678+J693+J708+J723+J738+J755+J784+J799+J814+J829+J844+J859+J876+J892)</f>
        <v>2647196</v>
      </c>
      <c r="K9" s="201">
        <f t="shared" si="3"/>
        <v>126860</v>
      </c>
      <c r="L9" s="80">
        <f t="shared" ref="L9:L19" si="4">SUM(I9:K9)</f>
        <v>4852287</v>
      </c>
      <c r="M9" s="17"/>
      <c r="N9" s="587"/>
    </row>
    <row r="10" spans="2:14" ht="15.95" customHeight="1" thickBot="1">
      <c r="B10" s="42" t="s">
        <v>190</v>
      </c>
      <c r="C10" s="83" t="s">
        <v>191</v>
      </c>
      <c r="D10" s="84"/>
      <c r="E10" s="201">
        <f>SUM(E26+E41+E58+E74+E89+E104+E119+E134+E150+E165+E180+E195+E210+E225+E254+E270+E285+E301+E316+E331+E346+E361+E376+E391+E406+E421+E452+E482+E497+E512+E542+E557+E572+E587+E604+E619+E634+E649+E664+E679+E694+E709+E724+E739+E756+E785+E800+E815+E830+E845+E860+E877+E893)</f>
        <v>18783</v>
      </c>
      <c r="F10" s="201">
        <f>SUM(F26+F41+F58+F74+F89+F104+F119+F134+F150+F165+F180+F195+F210+F225+F254+F270+F285+F301+F316+F331+F346+F361+F376+F391+F406+F421+F452+F482+F497+F512+F542+F557+F572+F587+F604+F619+F634+F649+F664+F679+F694+F709+F724+F739+F756+F785+F800+F815+F830+F845+F860+F877+F893)</f>
        <v>73718</v>
      </c>
      <c r="G10" s="201">
        <f>SUM(G26+G41+G58+G74+G89+G104+G119+G134+G150+G165+G180+G195+G210+G225+G254+G270+G285+G301+G316+G331+G346+G361+G376+G391+G406+G421+G452+G482+G497+G512+G542+G557+G572+G587+G604+G619+G634+G649+G664+G679+G694+G709+G724+G739+G756+G785+G800+G815+G830+G845+G860+G877+G893)</f>
        <v>4205</v>
      </c>
      <c r="H10" s="80">
        <f t="shared" si="2"/>
        <v>96706</v>
      </c>
      <c r="I10" s="201">
        <f>SUM(I26+I41+I58+I74+I89+I104+I119+I134+I150+I165+I180+I195+I210+I225+I254+I270+I285+I301+I316+I331+I346+I361+I376+I391+I406+I421+I452+I482+I497+I512+I542+I557+I572+I587+I604+I619+I634+I649+I664+I679+I694+I709+I724+I739+I756+I785+I800+I815+I830+I845+I860+I877+I893)</f>
        <v>16708</v>
      </c>
      <c r="J10" s="201">
        <f>SUM(J26+J41+J58+J74+J89+J104+J119+J134+J150+J165+J180+J195+J210+J225+J254+J270+J285+J301+J316+J331+J346+J361+J376+J391+J406+J421+J452+J467+J482+J497+J512+J542+J557+J572+J587+J604+J619+J634+J649+J664+J679+J694+J709+J724+J739+J756+J785+J800+J815+J830+J845+J860+J877+J893)</f>
        <v>56890</v>
      </c>
      <c r="K10" s="201">
        <f>SUM(K26+K41+K58+K74+K89+K104+K119+K134+K150+K165+K180+K195+K210+K225+K254+K270+K285+K301+K316+K331+K346+K361+K376+K391+K406+K421+K452+K482+K497+K512+K542+K557+K572+K587+K604+K619+K634+K649+K664+K679+K694+K709+K724+K739+K756+K785+K800+K815+K830+K845+K860+K877+K893)</f>
        <v>2983</v>
      </c>
      <c r="L10" s="80">
        <f t="shared" si="4"/>
        <v>76581</v>
      </c>
      <c r="M10" s="17"/>
      <c r="N10" s="587"/>
    </row>
    <row r="11" spans="2:14" ht="15.95" customHeight="1" thickBot="1">
      <c r="B11" s="42" t="s">
        <v>222</v>
      </c>
      <c r="C11" s="83" t="s">
        <v>223</v>
      </c>
      <c r="D11" s="83"/>
      <c r="E11" s="201">
        <f>SUM(E878)</f>
        <v>0</v>
      </c>
      <c r="F11" s="201">
        <f t="shared" ref="F11:G11" si="5">SUM(F878)</f>
        <v>35800</v>
      </c>
      <c r="G11" s="201">
        <f t="shared" si="5"/>
        <v>0</v>
      </c>
      <c r="H11" s="80">
        <f t="shared" si="2"/>
        <v>35800</v>
      </c>
      <c r="I11" s="201">
        <f>SUM(I878)</f>
        <v>0</v>
      </c>
      <c r="J11" s="201">
        <f t="shared" ref="J11:K11" si="6">SUM(J878)</f>
        <v>14414</v>
      </c>
      <c r="K11" s="201">
        <f t="shared" si="6"/>
        <v>0</v>
      </c>
      <c r="L11" s="80">
        <f t="shared" si="4"/>
        <v>14414</v>
      </c>
      <c r="N11" s="587"/>
    </row>
    <row r="12" spans="2:14" ht="15.95" customHeight="1" thickBot="1">
      <c r="B12" s="43" t="s">
        <v>28</v>
      </c>
      <c r="C12" s="85" t="s">
        <v>192</v>
      </c>
      <c r="D12" s="85"/>
      <c r="E12" s="201">
        <f>SUM(E196+E211)</f>
        <v>48536</v>
      </c>
      <c r="F12" s="201">
        <f t="shared" ref="F12:G12" si="7">SUM(F196+F211)</f>
        <v>0</v>
      </c>
      <c r="G12" s="201">
        <f t="shared" si="7"/>
        <v>0</v>
      </c>
      <c r="H12" s="80">
        <f t="shared" si="2"/>
        <v>48536</v>
      </c>
      <c r="I12" s="201">
        <f>SUM(I196+I211)</f>
        <v>35690</v>
      </c>
      <c r="J12" s="201">
        <f t="shared" ref="J12:K12" si="8">SUM(J196+J211)</f>
        <v>0</v>
      </c>
      <c r="K12" s="201">
        <f t="shared" si="8"/>
        <v>0</v>
      </c>
      <c r="L12" s="80">
        <f t="shared" si="4"/>
        <v>35690</v>
      </c>
      <c r="N12" s="587"/>
    </row>
    <row r="13" spans="2:14" ht="15.95" customHeight="1" thickBot="1">
      <c r="B13" s="32">
        <v>4200</v>
      </c>
      <c r="C13" s="85" t="s">
        <v>3</v>
      </c>
      <c r="D13" s="85"/>
      <c r="E13" s="201">
        <f>SUM(E28+E43+E60+E76+E91+E106+E121+E136+E152+E167+E182+E197+E212+E227+E256+E272+E287+E303+E318+E333+E348+E363+E378+E393+E408+E454+E484+E499+E514+E544+E559+E574+E589+E606+E621+E636+E651+E666+E681+E696+E711+E726+E741+E758+E787+E802+E817+E832+E847+E862+E880+E895)</f>
        <v>47770</v>
      </c>
      <c r="F13" s="201">
        <f>SUM(F28+F43+F60+F76+F91+F106+F121+F136+F152+F167+F182+F197+F212+F227+F256+F272+F287+F303+F318+F333+F348+F363+F378+F393+F408+F454+F484+F499+F514+F544+F559+F574+F589+F606+F621+F636+F651+F666+F681+F696+F711+F726+F741+F758+F787+F802+F817+F832+F847+F862+F880+F895)</f>
        <v>41000</v>
      </c>
      <c r="G13" s="201">
        <f>SUM(G28+G43+G60+G76+G91+G106+G121+G136+G152+G167+G182+G197+G212+G227+G256+G272+G287+G303+G318+G333+G348+G363+G378+G393+G408+G454+G484+G499+G514+G544+G559+G574+G589+G606+G621+G636+G651+G666+G681+G696+G711+G726+G741+G758+G787+G802+G817+G832+G847+G862+G880+G895)</f>
        <v>0</v>
      </c>
      <c r="H13" s="80">
        <f t="shared" si="2"/>
        <v>88770</v>
      </c>
      <c r="I13" s="201">
        <f>SUM(I28+I43+I60+I76+I91+I106+I121+I136+I152+I167+I182+I197+I212+I227+I256+I272+I287+I303+I318+I333+I348+I363+I378+I393+I408+I454+I484+I499+I514+I544+I559+I574+I589+I606+I621+I636+I651+I666+I681+I696+I711+I726+I741+I758+I787+I802+I817+I832+I847+I862+I880+I895)</f>
        <v>14079</v>
      </c>
      <c r="J13" s="201">
        <f>SUM(J28+J43+J60+J76+J91+J106+J121+J136+J152+J167+J182+J197+J212+J227+J256+J272+J287+J303+J318+J333+J348+J363+J378+J393+J408+J454+J484+J499+J514+J544+J559+J574+J589+J606+J621+J636+J651+J666+J681+J696+J711+J726+J741+J758+J787+J802+J817+J832+J847+J862+J880+J895)</f>
        <v>31627</v>
      </c>
      <c r="K13" s="201">
        <f>SUM(K28+K43+K60+K76+K91+K106+K121+K136+K152+K167+K182+K197+K212+K227+K256+K272+K287+K303+K318+K333+K348+K363+K378+K393+K408+K454+K484+K499+K514+K544+K559+K574+K589+K606+K621+K636+K651+K666+K681+K696+K711+K726+K741+K758+K787+K802+K817+K832+K847+K862+K880+K895)</f>
        <v>0</v>
      </c>
      <c r="L13" s="80">
        <f t="shared" si="4"/>
        <v>45706</v>
      </c>
      <c r="N13" s="587"/>
    </row>
    <row r="14" spans="2:14" ht="27" customHeight="1" thickBot="1">
      <c r="B14" s="32"/>
      <c r="C14" s="44">
        <v>4214</v>
      </c>
      <c r="D14" s="190" t="s">
        <v>193</v>
      </c>
      <c r="E14" s="201"/>
      <c r="F14" s="201">
        <f t="shared" ref="F14:G17" si="9">SUM(F29+F44+F61+F77+F92+F107+F122+F137+F153+F168+F183+F198+F213+F228+F257+F273+F288+F304+F319+F334+F349+F364+F379+F394+F409+F455+F485+F500+F515+F545+F560+F575+F590+F607+F622+F637+F652+F667+F682+F697+F712+F727+F742+F759+F788+F803+F818+F833+F848+F863+F881+F896)</f>
        <v>41000</v>
      </c>
      <c r="G14" s="201">
        <f t="shared" si="9"/>
        <v>0</v>
      </c>
      <c r="H14" s="80">
        <f t="shared" si="2"/>
        <v>41000</v>
      </c>
      <c r="I14" s="201"/>
      <c r="J14" s="201">
        <f t="shared" ref="J14:K17" si="10">SUM(J29+J44+J61+J77+J92+J107+J122+J137+J153+J168+J183+J198+J213+J228+J257+J273+J288+J304+J319+J334+J349+J364+J379+J394+J409+J455+J485+J500+J515+J545+J560+J575+J590+J607+J622+J637+J652+J667+J682+J697+J712+J727+J742+J759+J788+J803+J818+J833+J848+J863+J881+J896)</f>
        <v>31627</v>
      </c>
      <c r="K14" s="201">
        <f t="shared" si="10"/>
        <v>0</v>
      </c>
      <c r="L14" s="80">
        <f t="shared" si="4"/>
        <v>31627</v>
      </c>
      <c r="N14" s="587"/>
    </row>
    <row r="15" spans="2:14" ht="15.95" customHeight="1" thickBot="1">
      <c r="B15" s="32">
        <v>4300</v>
      </c>
      <c r="C15" s="85" t="s">
        <v>4</v>
      </c>
      <c r="D15" s="85"/>
      <c r="E15" s="201">
        <f>SUM(E30+E45+E62+E78+E93+E108+E123+E138+E154+E169+E184+E199+E214+E229+E258+E274+E289+E305+E320+E335+E350+E365+E380+E395+E410+E456+E486+E501+E516+E546+E561+E576+E591+E608+E623+E638+E653+E668+E683+E698+E713+E728+E743+E760+E789+E804+E819+E834+E849+E864+E882+E897)</f>
        <v>97677</v>
      </c>
      <c r="F15" s="201">
        <f>SUM(F30+F45+F62+F78+F93+F108+F123+F138+F154+F169+F184+F199+F214+F229+F258+F274+F289+F305+F320+F335+F350+F365+F380+F395+F410+F456+F486+F501+F516+F546+F561+F576+F591+F608+F623+F638+F653+F668+F683+F698+F713+F728+F743+F760+F789+F804+F819+F834+F849+F864+F882+F897)</f>
        <v>84215</v>
      </c>
      <c r="G15" s="201">
        <f t="shared" si="9"/>
        <v>0</v>
      </c>
      <c r="H15" s="80">
        <f t="shared" si="2"/>
        <v>181892</v>
      </c>
      <c r="I15" s="201">
        <f>SUM(I30+I45+I62+I78+I93+I108+I123+I138+I154+I169+I184+I199+I214+I229+I258+I274+I289+I305+I320+I335+I350+I365+I380+I395+I410+I456+I486+I501+I516+I546+I561+I576+I591+I608+I623+I638+I653+I668+I683+I698+I713+I728+I743+I760+I789+I804+I819+I834+I849+I864+I882+I897)</f>
        <v>44480</v>
      </c>
      <c r="J15" s="201">
        <f>SUM(J30+J45+J62+J78+J93+J108+J123+J138+J154+J169+J184+J199+J214+J229+J258+J274+J289+J305+J320+J335+J350+J365+J380+J395+J410+J456+J486+J501+J516+J546+J561+J576+J591+J608+J623+J638+J653+J668+J683+J698+J713+J728+J743+J760+J789+J804+J819+J834+J849+J864+J882+J897)</f>
        <v>63757</v>
      </c>
      <c r="K15" s="201">
        <f t="shared" si="10"/>
        <v>0</v>
      </c>
      <c r="L15" s="80">
        <f t="shared" si="4"/>
        <v>108237</v>
      </c>
      <c r="N15" s="587"/>
    </row>
    <row r="16" spans="2:14" ht="15.95" customHeight="1" thickBot="1">
      <c r="B16" s="32">
        <v>4500</v>
      </c>
      <c r="C16" s="85" t="s">
        <v>5</v>
      </c>
      <c r="D16" s="85"/>
      <c r="E16" s="201">
        <f>SUM(E31+E46+E63+E79+E94+E109+E124+E139+E155+E170+E185+E200+E215+E230+E259+E275+E290+E306+E321+E336+E351+E366+E381+E396+E411+E457+E487+E502+E517+E547+E562+E577+E592+E609+E624+E639+E654+E669+E684+E699+E714+E729+E744+E761+E790+E805+E820+E835+E850+E865+E883+E898)</f>
        <v>296966</v>
      </c>
      <c r="F16" s="201">
        <f>SUM(F31+F46+F63+F79+F94+F109+F124+F139+F155+F170+F185+F200+F215+F230+F259+F275+F290+F306+F321+F336+F351+F366+F381+F396+F411+F457+F487+F502+F517+F547+F562+F577+F592+F609+F624+F639+F654+F669+F684+F699+F714+F729+F744+F761+F790+F805+F820+F835+F850+F865+F883+F898)</f>
        <v>34434</v>
      </c>
      <c r="G16" s="201">
        <f t="shared" si="9"/>
        <v>0</v>
      </c>
      <c r="H16" s="80">
        <f t="shared" si="2"/>
        <v>331400</v>
      </c>
      <c r="I16" s="201">
        <f>SUM(I31+I46+I63+I79+I94+I109+I124+I139+I155+I170+I185+I200+I215+I230+I259+I275+I290+I306+I321+I336+I351+I366+I381+I396+I411+I457+I487+I502+I517+I547+I562+I577+I592+I609+I624+I639+I654+I669+I684+I699+I714+I729+I744+I761+I790+I805+I820+I835+I850+I865+I883+I898)</f>
        <v>296964</v>
      </c>
      <c r="J16" s="201">
        <f>SUM(J31+J46+J63+J79+J94+J109+J124+J139+J155+J170+J185+J200+J215+J230+J259+J275+J290+J306+J321+J336+J351+J366+J381+J396+J411+J457+J487+J502+J517+J547+J562+J577+J592+J609+J624+J639+J654+J669+J684+J699+J714+J729+J744+J761+J790+J805+J820+J835+J850+J865+J883+J898)</f>
        <v>28529</v>
      </c>
      <c r="K16" s="201">
        <f t="shared" si="10"/>
        <v>0</v>
      </c>
      <c r="L16" s="80">
        <f t="shared" si="4"/>
        <v>325493</v>
      </c>
      <c r="N16" s="587"/>
    </row>
    <row r="17" spans="2:15" ht="15.95" customHeight="1" thickBot="1">
      <c r="B17" s="32">
        <v>4600</v>
      </c>
      <c r="C17" s="127" t="s">
        <v>6</v>
      </c>
      <c r="D17" s="86"/>
      <c r="E17" s="201">
        <f>SUM(E32+E47+E64+E80+E95+E110+E125+E140+E156+E171+E186+E201+E216+E231+E260+E276+E291+E307+E322+E337+E352+E367+E382+E397+E412+E458+E488+E503+E518+E548+E563+E578+E593+E610+E625+E640+E655+E670+E685+E700+E715+E730+E745+E762+E791+E806+E821+E836+E851+E866+E884+E899)</f>
        <v>0</v>
      </c>
      <c r="F17" s="201">
        <f t="shared" si="9"/>
        <v>7850</v>
      </c>
      <c r="G17" s="201">
        <f t="shared" si="9"/>
        <v>0</v>
      </c>
      <c r="H17" s="80">
        <f t="shared" si="2"/>
        <v>7850</v>
      </c>
      <c r="I17" s="201">
        <f>SUM(I32+I47+I64+I80+I95+I110+I125+I140+I156+I171+I186+I201+I216+I231+I260+I276+I291+I307+I322+I337+I352+I367+I382+I397+I412+I458+I488+I503+I518+I548+I563+I578+I593+I610+I625+I640+I655+I670+I685+I700+I715+I730+I745+I762+I791+I806+I821+I836+I851+I866+I884+I899)</f>
        <v>0</v>
      </c>
      <c r="J17" s="201">
        <f t="shared" si="10"/>
        <v>6870</v>
      </c>
      <c r="K17" s="201">
        <f t="shared" si="10"/>
        <v>0</v>
      </c>
      <c r="L17" s="80">
        <f t="shared" si="4"/>
        <v>6870</v>
      </c>
      <c r="N17" s="587"/>
    </row>
    <row r="18" spans="2:15" ht="15.95" customHeight="1" thickBot="1">
      <c r="B18" s="177" t="s">
        <v>243</v>
      </c>
      <c r="C18" s="87" t="s">
        <v>234</v>
      </c>
      <c r="D18" s="87"/>
      <c r="E18" s="201">
        <f>SUM(E33+E48+E65+E81+E96+E111+E126+E141+E157+E172+E187+E202+E217+E232+E261+E277+E292+E308+E323+E338+E353+E368+E383+E398+E413+E474+E459+E489+E504+E519+E534+E549+E564+E579+E594+E611+E626+E641+E656+E671+E686+E701+E716+E731+E746+E763+E777+E792+E807+E822+E837+E852+E867+E885+E900)</f>
        <v>1075418</v>
      </c>
      <c r="F18" s="201">
        <f>SUM(F33+F48+F65+F81+F96+F111+F126+F141+F157+F172+F187+F202+F217+F232+F261+F277+F292+F308+F323+F338+F353+F368+F383+F398+F413+F474+F459+F489+F504+F519+F534+F549+F564+F579+F594+F611+F626+F641+F656+F671+F686+F701+F716+F731+F746+F763+F777+F792+F807+F822+F837+F852+F867+F885+F900)</f>
        <v>7025925</v>
      </c>
      <c r="G18" s="201">
        <f t="shared" ref="G18" si="11">SUM(G33+G48+G65+G81+G96+G111+G126+G141+G157+G172+G187+G202+G217+G232+G261+G277+G292+G308+G323+G338+G353+G368+G383+G398+G413+G474+G459+G489+G504+G519+G534+G549+G564+G579+G594+G611+G626+G641+G656+G671+G686+G701+G716+G731+G746+G763+G777+G792+G807+G822+G837+G852+G867+G885+G900)</f>
        <v>2100</v>
      </c>
      <c r="H18" s="80">
        <f t="shared" si="2"/>
        <v>8103443</v>
      </c>
      <c r="I18" s="201">
        <f>SUM(I33+I48+I65+I81+I96+I111+I126+I141+I157+I172+I187+I202+I217+I232+I261+I277+I292+I308+I323+I338+I353+I368+I383+I398+I413+I474+I459+I489+I504+I519+I534+I549+I564+I579+I594+I611+I626+I641+I656+I671+I686+I701+I716+I731+I746+I763+I777+I792+I807+I822+I837+I852+I867+I885+I900)</f>
        <v>767825</v>
      </c>
      <c r="J18" s="201">
        <f t="shared" ref="J18:K18" si="12">SUM(J33+J48+J65+J81+J96+J111+J126+J141+J157+J172+J187+J202+J217+J232+J261+J277+J292+J308+J323+J338+J353+J368+J383+J398+J413+J474+J459+J489+J504+J519+J534+J549+J564+J579+J594+J611+J626+J641+J656+J671+J686+J701+J716+J731+J746+J763+J777+J792+J807+J822+J837+J852+J867+J885+J900)</f>
        <v>1255326</v>
      </c>
      <c r="K18" s="201">
        <f t="shared" si="12"/>
        <v>2100</v>
      </c>
      <c r="L18" s="80">
        <f t="shared" si="4"/>
        <v>2025251</v>
      </c>
      <c r="N18" s="587"/>
    </row>
    <row r="19" spans="2:15" ht="15.95" customHeight="1" thickBot="1">
      <c r="B19" s="45">
        <v>98</v>
      </c>
      <c r="C19" s="88" t="s">
        <v>7</v>
      </c>
      <c r="D19" s="88"/>
      <c r="E19" s="201">
        <f>SUM(E34+E49+E66+E82+E97+E112+E127+E142+E158+E173+E188+E203+E218+E233+E262+E278+E293+E309+E324+E339+E354+E369+E384+E399+E414+E460+E490+E505+E520+E550+E565+E580+E595+E612+E627+E642+E657+E672+E687+E702+E717+E732+E747+E764+E793+E808+E823+E838+E853+E868+E886+E901)</f>
        <v>0</v>
      </c>
      <c r="F19" s="201">
        <f>SUM(F34+F49+F66+F82+F97+F112+F127+F142+F158+F173+F188+F203+F218+F233+F262+F278+F293+F309+F324+F339+F354+F369+F384+F399+F414+F460+F490+F505+F520+F550+F565+F580+F595+F612+F627+F642+F657+F672+F687+F702+F717+F732+F747+F764+F793+F808+F823+F838+F853+F868+F886+F901)</f>
        <v>42236</v>
      </c>
      <c r="G19" s="201">
        <f>SUM(G34+G49+G66+G82+G97+G112+G127+G142+G158+G173+G188+G203+G218+G233+G262+G278+G293+G309+G324+G339+G354+G369+G384+G399+G414+G460+G490+G505+G520+G550+G565+G580+G595+G612+G627+G642+G657+G672+G687+G702+G717+G732+G747+G764+G793+G808+G823+G838+G853+G868+G886+G901)</f>
        <v>0</v>
      </c>
      <c r="H19" s="80">
        <f t="shared" si="2"/>
        <v>42236</v>
      </c>
      <c r="I19" s="201">
        <f>SUM(I34+I49+I66+I82+I97+I112+I127+I142+I158+I173+I188+I203+I218+I233+I262+I278+I293+I309+I324+I339+I354+I369+I384+I399+I414+I460+I490+I505+I520+I550+I565+I580+I595+I612+I627+I642+I657+I672+I687+I702+I717+I732+I747+I764+I793+I808+I823+I838+I853+I868+I886+I901)</f>
        <v>0</v>
      </c>
      <c r="J19" s="201">
        <f>SUM(J34+J49+J66+J82+J97+J112+J127+J142+J158+J173+J188+J203+J218+J233+J262+J278+J293+J309+J324+J339+J354+J369+J384+J399+J414+J460+J490+J505+J520+J550+J565+J580+J595+J612+J627+J642+J657+J672+J687+J702+J717+J732+J747+J764+J793+J808+J823+J838+J853+J868+J886+J901)</f>
        <v>0</v>
      </c>
      <c r="K19" s="201">
        <f>SUM(K34+K49+K66+K82+K97+K112+K127+K142+K158+K173+K188+K203+K218+K233+K262+K278+K293+K309+K324+K339+K354+K369+K384+K399+K414+K460+K490+K505+K520+K550+K565+K580+K595+K612+K627+K642+K657+K672+K687+K702+K717+K732+K747+K764+K793+K808+K823+K838+K853+K868+K886+K901)</f>
        <v>0</v>
      </c>
      <c r="L19" s="80">
        <f t="shared" si="4"/>
        <v>0</v>
      </c>
    </row>
    <row r="20" spans="2:15" ht="15.95" customHeight="1" thickBot="1">
      <c r="B20" s="46"/>
      <c r="C20" s="47"/>
      <c r="D20" s="48" t="s">
        <v>67</v>
      </c>
      <c r="E20" s="200">
        <f t="shared" ref="E20:L20" si="13">SUM(E8+E9+E10+E11+E12+E13+E15+E16+E17+E18+E19)</f>
        <v>18280471</v>
      </c>
      <c r="F20" s="200">
        <f t="shared" si="13"/>
        <v>12916103</v>
      </c>
      <c r="G20" s="200">
        <f t="shared" si="13"/>
        <v>932704</v>
      </c>
      <c r="H20" s="200">
        <f t="shared" si="13"/>
        <v>32129278</v>
      </c>
      <c r="I20" s="200">
        <f t="shared" si="13"/>
        <v>16038472</v>
      </c>
      <c r="J20" s="200">
        <f t="shared" si="13"/>
        <v>5813699</v>
      </c>
      <c r="K20" s="200">
        <f t="shared" si="13"/>
        <v>846663</v>
      </c>
      <c r="L20" s="200">
        <f t="shared" si="13"/>
        <v>22698834</v>
      </c>
      <c r="N20" s="18"/>
    </row>
    <row r="21" spans="2:15" ht="15.75" customHeight="1" thickBot="1">
      <c r="B21" s="49"/>
      <c r="C21" s="50"/>
      <c r="D21" s="51"/>
      <c r="E21" s="30">
        <v>18280471</v>
      </c>
      <c r="F21" s="30">
        <v>12916103</v>
      </c>
      <c r="G21" s="30">
        <v>932704</v>
      </c>
      <c r="H21" s="30">
        <v>32129278</v>
      </c>
      <c r="I21" s="30">
        <v>16038472</v>
      </c>
      <c r="J21" s="30">
        <v>5813699</v>
      </c>
      <c r="K21" s="30">
        <v>846663</v>
      </c>
      <c r="L21" s="30">
        <v>22698834</v>
      </c>
      <c r="O21" s="587"/>
    </row>
    <row r="22" spans="2:15" ht="33.75" customHeight="1" thickBot="1">
      <c r="B22" s="10"/>
      <c r="C22" s="143" t="s">
        <v>1</v>
      </c>
      <c r="D22" s="10" t="s">
        <v>14</v>
      </c>
      <c r="E22" s="144" t="s">
        <v>71</v>
      </c>
      <c r="F22" s="401" t="s">
        <v>72</v>
      </c>
      <c r="G22" s="611" t="s">
        <v>70</v>
      </c>
      <c r="H22" s="145" t="s">
        <v>13</v>
      </c>
      <c r="I22" s="144" t="s">
        <v>71</v>
      </c>
      <c r="J22" s="401" t="s">
        <v>72</v>
      </c>
      <c r="K22" s="611" t="s">
        <v>70</v>
      </c>
      <c r="L22" s="145" t="s">
        <v>13</v>
      </c>
    </row>
    <row r="23" spans="2:15" ht="18" customHeight="1" thickBot="1">
      <c r="B23" s="52" t="s">
        <v>15</v>
      </c>
      <c r="C23" s="11">
        <v>117</v>
      </c>
      <c r="D23" s="12" t="s">
        <v>17</v>
      </c>
      <c r="E23" s="244"/>
      <c r="F23" s="402"/>
      <c r="G23" s="612"/>
      <c r="H23" s="245"/>
      <c r="I23" s="244"/>
      <c r="J23" s="402"/>
      <c r="K23" s="612"/>
      <c r="L23" s="245"/>
    </row>
    <row r="24" spans="2:15" ht="12" customHeight="1">
      <c r="B24" s="19" t="s">
        <v>10</v>
      </c>
      <c r="C24" s="601" t="s">
        <v>16</v>
      </c>
      <c r="D24" s="601"/>
      <c r="E24" s="146">
        <v>42691</v>
      </c>
      <c r="F24" s="161">
        <v>27485</v>
      </c>
      <c r="G24" s="161"/>
      <c r="H24" s="248">
        <f>SUM(E24:G24)</f>
        <v>70176</v>
      </c>
      <c r="I24" s="146">
        <v>40888</v>
      </c>
      <c r="J24" s="161">
        <v>27485</v>
      </c>
      <c r="K24" s="161"/>
      <c r="L24" s="162">
        <f>SUM(I24:K24)</f>
        <v>68373</v>
      </c>
    </row>
    <row r="25" spans="2:15" ht="12" customHeight="1">
      <c r="B25" s="20">
        <v>1000</v>
      </c>
      <c r="C25" s="231" t="s">
        <v>2</v>
      </c>
      <c r="D25" s="231"/>
      <c r="E25" s="78">
        <v>37286</v>
      </c>
      <c r="F25" s="75">
        <v>4918</v>
      </c>
      <c r="G25" s="75"/>
      <c r="H25" s="249">
        <f t="shared" ref="H25:H34" si="14">SUM(E25:G25)</f>
        <v>42204</v>
      </c>
      <c r="I25" s="78">
        <v>6424</v>
      </c>
      <c r="J25" s="75">
        <v>4918</v>
      </c>
      <c r="K25" s="75"/>
      <c r="L25" s="53">
        <f t="shared" ref="L25:L34" si="15">SUM(I25:K25)</f>
        <v>11342</v>
      </c>
    </row>
    <row r="26" spans="2:15" ht="12" customHeight="1">
      <c r="B26" s="21" t="s">
        <v>190</v>
      </c>
      <c r="C26" s="231" t="s">
        <v>191</v>
      </c>
      <c r="D26" s="231"/>
      <c r="E26" s="78"/>
      <c r="F26" s="75">
        <v>30</v>
      </c>
      <c r="G26" s="75"/>
      <c r="H26" s="249">
        <f t="shared" si="14"/>
        <v>30</v>
      </c>
      <c r="I26" s="78"/>
      <c r="J26" s="75">
        <v>30</v>
      </c>
      <c r="K26" s="75"/>
      <c r="L26" s="53">
        <f t="shared" si="15"/>
        <v>30</v>
      </c>
    </row>
    <row r="27" spans="2:15" ht="12" customHeight="1">
      <c r="B27" s="22" t="s">
        <v>28</v>
      </c>
      <c r="C27" s="232" t="s">
        <v>192</v>
      </c>
      <c r="D27" s="232"/>
      <c r="E27" s="78"/>
      <c r="F27" s="75"/>
      <c r="G27" s="75"/>
      <c r="H27" s="249">
        <f t="shared" si="14"/>
        <v>0</v>
      </c>
      <c r="I27" s="78"/>
      <c r="J27" s="75"/>
      <c r="K27" s="75"/>
      <c r="L27" s="53">
        <f t="shared" si="15"/>
        <v>0</v>
      </c>
    </row>
    <row r="28" spans="2:15" ht="15" customHeight="1">
      <c r="B28" s="20">
        <v>4200</v>
      </c>
      <c r="C28" s="232" t="s">
        <v>3</v>
      </c>
      <c r="D28" s="232"/>
      <c r="E28" s="78"/>
      <c r="F28" s="75"/>
      <c r="G28" s="75"/>
      <c r="H28" s="249">
        <f t="shared" si="14"/>
        <v>0</v>
      </c>
      <c r="I28" s="78"/>
      <c r="J28" s="75"/>
      <c r="K28" s="75"/>
      <c r="L28" s="53">
        <f t="shared" si="15"/>
        <v>0</v>
      </c>
    </row>
    <row r="29" spans="2:15" ht="24" customHeight="1">
      <c r="B29" s="13"/>
      <c r="C29" s="9">
        <v>4214</v>
      </c>
      <c r="D29" s="8" t="s">
        <v>193</v>
      </c>
      <c r="E29" s="78"/>
      <c r="F29" s="75"/>
      <c r="G29" s="75"/>
      <c r="H29" s="249">
        <f t="shared" si="14"/>
        <v>0</v>
      </c>
      <c r="I29" s="78"/>
      <c r="J29" s="75"/>
      <c r="K29" s="75"/>
      <c r="L29" s="53">
        <f t="shared" si="15"/>
        <v>0</v>
      </c>
    </row>
    <row r="30" spans="2:15" ht="12" customHeight="1">
      <c r="B30" s="20">
        <v>4300</v>
      </c>
      <c r="C30" s="230" t="s">
        <v>4</v>
      </c>
      <c r="D30" s="230"/>
      <c r="E30" s="78"/>
      <c r="F30" s="75"/>
      <c r="G30" s="75"/>
      <c r="H30" s="249">
        <f t="shared" si="14"/>
        <v>0</v>
      </c>
      <c r="I30" s="78"/>
      <c r="J30" s="75"/>
      <c r="K30" s="75"/>
      <c r="L30" s="53">
        <f t="shared" si="15"/>
        <v>0</v>
      </c>
    </row>
    <row r="31" spans="2:15" ht="12" customHeight="1">
      <c r="B31" s="20">
        <v>4500</v>
      </c>
      <c r="C31" s="232" t="s">
        <v>5</v>
      </c>
      <c r="D31" s="232"/>
      <c r="E31" s="78"/>
      <c r="F31" s="75"/>
      <c r="G31" s="75"/>
      <c r="H31" s="249">
        <f t="shared" si="14"/>
        <v>0</v>
      </c>
      <c r="I31" s="78"/>
      <c r="J31" s="75"/>
      <c r="K31" s="75"/>
      <c r="L31" s="53">
        <f t="shared" si="15"/>
        <v>0</v>
      </c>
    </row>
    <row r="32" spans="2:15" ht="12" customHeight="1">
      <c r="B32" s="20">
        <v>4600</v>
      </c>
      <c r="C32" s="600" t="s">
        <v>6</v>
      </c>
      <c r="D32" s="600"/>
      <c r="E32" s="78"/>
      <c r="F32" s="75"/>
      <c r="G32" s="75"/>
      <c r="H32" s="249">
        <f t="shared" si="14"/>
        <v>0</v>
      </c>
      <c r="I32" s="78"/>
      <c r="J32" s="75"/>
      <c r="K32" s="75"/>
      <c r="L32" s="53">
        <f t="shared" si="15"/>
        <v>0</v>
      </c>
    </row>
    <row r="33" spans="2:18" ht="12" customHeight="1">
      <c r="B33" s="202" t="s">
        <v>243</v>
      </c>
      <c r="C33" s="233" t="s">
        <v>12</v>
      </c>
      <c r="D33" s="233"/>
      <c r="E33" s="78"/>
      <c r="F33" s="75"/>
      <c r="G33" s="75"/>
      <c r="H33" s="249">
        <f t="shared" si="14"/>
        <v>0</v>
      </c>
      <c r="I33" s="78"/>
      <c r="J33" s="75"/>
      <c r="K33" s="75"/>
      <c r="L33" s="53">
        <f t="shared" si="15"/>
        <v>0</v>
      </c>
    </row>
    <row r="34" spans="2:18" ht="12.75" customHeight="1" thickBot="1">
      <c r="B34" s="24">
        <v>98</v>
      </c>
      <c r="C34" s="234" t="s">
        <v>7</v>
      </c>
      <c r="D34" s="232"/>
      <c r="E34" s="163"/>
      <c r="F34" s="164"/>
      <c r="G34" s="164"/>
      <c r="H34" s="250">
        <f t="shared" si="14"/>
        <v>0</v>
      </c>
      <c r="I34" s="163"/>
      <c r="J34" s="164"/>
      <c r="K34" s="164"/>
      <c r="L34" s="183">
        <f t="shared" si="15"/>
        <v>0</v>
      </c>
    </row>
    <row r="35" spans="2:18" ht="12.75" customHeight="1" thickBot="1">
      <c r="B35" s="14"/>
      <c r="C35" s="15"/>
      <c r="D35" s="16" t="s">
        <v>68</v>
      </c>
      <c r="E35" s="246">
        <f>SUM(E24+E25+E26+E27+E28+E30+E31+E32+E33+E34)</f>
        <v>79977</v>
      </c>
      <c r="F35" s="247">
        <f t="shared" ref="F35:H35" si="16">SUM(F24+F25+F26+F27+F28+F30+F31+F32+F33+F34)</f>
        <v>32433</v>
      </c>
      <c r="G35" s="247">
        <f t="shared" si="16"/>
        <v>0</v>
      </c>
      <c r="H35" s="159">
        <f t="shared" si="16"/>
        <v>112410</v>
      </c>
      <c r="I35" s="246">
        <f>SUM(I24+I25+I26+I27+I28+I30+I31+I32+I33+I34)</f>
        <v>47312</v>
      </c>
      <c r="J35" s="247">
        <f t="shared" ref="J35:L35" si="17">SUM(J24+J25+J26+J27+J28+J30+J31+J32+J33+J34)</f>
        <v>32433</v>
      </c>
      <c r="K35" s="247">
        <f t="shared" si="17"/>
        <v>0</v>
      </c>
      <c r="L35" s="159">
        <f t="shared" si="17"/>
        <v>79745</v>
      </c>
    </row>
    <row r="36" spans="2:18" s="29" customFormat="1" ht="12.75" thickBot="1">
      <c r="B36" s="25"/>
      <c r="C36" s="26"/>
      <c r="D36" s="27"/>
      <c r="E36" s="91"/>
      <c r="F36" s="91"/>
      <c r="G36" s="91"/>
      <c r="H36" s="91"/>
      <c r="I36" s="91"/>
      <c r="J36" s="91"/>
      <c r="K36" s="91"/>
      <c r="L36" s="91"/>
      <c r="N36" s="126"/>
      <c r="O36" s="126"/>
      <c r="P36" s="126"/>
      <c r="Q36" s="126"/>
      <c r="R36" s="126"/>
    </row>
    <row r="37" spans="2:18" s="29" customFormat="1" ht="33.75" customHeight="1" thickBot="1">
      <c r="B37" s="10"/>
      <c r="C37" s="143" t="s">
        <v>1</v>
      </c>
      <c r="D37" s="10" t="s">
        <v>14</v>
      </c>
      <c r="E37" s="150" t="s">
        <v>71</v>
      </c>
      <c r="F37" s="151" t="s">
        <v>72</v>
      </c>
      <c r="G37" s="151" t="s">
        <v>70</v>
      </c>
      <c r="H37" s="152" t="s">
        <v>13</v>
      </c>
      <c r="I37" s="150" t="s">
        <v>71</v>
      </c>
      <c r="J37" s="151" t="s">
        <v>72</v>
      </c>
      <c r="K37" s="151" t="s">
        <v>70</v>
      </c>
      <c r="L37" s="152" t="s">
        <v>13</v>
      </c>
      <c r="N37" s="126"/>
      <c r="O37" s="126"/>
      <c r="P37" s="126"/>
      <c r="Q37" s="126"/>
      <c r="R37" s="126"/>
    </row>
    <row r="38" spans="2:18" s="29" customFormat="1" ht="12.75" thickBot="1">
      <c r="B38" s="52" t="s">
        <v>15</v>
      </c>
      <c r="C38" s="11">
        <v>122</v>
      </c>
      <c r="D38" s="12" t="s">
        <v>11</v>
      </c>
      <c r="E38" s="153"/>
      <c r="F38" s="154"/>
      <c r="G38" s="154"/>
      <c r="H38" s="155"/>
      <c r="I38" s="153"/>
      <c r="J38" s="154"/>
      <c r="K38" s="154"/>
      <c r="L38" s="155"/>
      <c r="N38" s="126"/>
      <c r="O38" s="126"/>
      <c r="P38" s="126"/>
      <c r="Q38" s="126"/>
      <c r="R38" s="126"/>
    </row>
    <row r="39" spans="2:18" s="29" customFormat="1" ht="12" customHeight="1">
      <c r="B39" s="19" t="s">
        <v>10</v>
      </c>
      <c r="C39" s="601" t="s">
        <v>16</v>
      </c>
      <c r="D39" s="601"/>
      <c r="E39" s="156">
        <v>1913249</v>
      </c>
      <c r="F39" s="74"/>
      <c r="G39" s="74">
        <v>456190</v>
      </c>
      <c r="H39" s="54">
        <f>SUM(E39:G39)</f>
        <v>2369439</v>
      </c>
      <c r="I39" s="156">
        <v>1696486</v>
      </c>
      <c r="J39" s="74"/>
      <c r="K39" s="74">
        <v>438553</v>
      </c>
      <c r="L39" s="54">
        <f>SUM(I39:K39)</f>
        <v>2135039</v>
      </c>
      <c r="N39" s="126"/>
      <c r="O39" s="126"/>
      <c r="P39" s="126"/>
      <c r="Q39" s="126"/>
      <c r="R39" s="126"/>
    </row>
    <row r="40" spans="2:18" s="29" customFormat="1">
      <c r="B40" s="20">
        <v>1000</v>
      </c>
      <c r="C40" s="231" t="s">
        <v>2</v>
      </c>
      <c r="D40" s="231"/>
      <c r="E40" s="78"/>
      <c r="F40" s="75">
        <v>519833</v>
      </c>
      <c r="G40" s="75"/>
      <c r="H40" s="54">
        <f t="shared" ref="H40:H49" si="18">SUM(E40:G40)</f>
        <v>519833</v>
      </c>
      <c r="I40" s="78"/>
      <c r="J40" s="75">
        <v>460328</v>
      </c>
      <c r="K40" s="75"/>
      <c r="L40" s="54">
        <f t="shared" ref="L40:L49" si="19">SUM(I40:K40)</f>
        <v>460328</v>
      </c>
      <c r="N40" s="126"/>
      <c r="O40" s="126"/>
      <c r="P40" s="126"/>
      <c r="Q40" s="126"/>
      <c r="R40" s="126"/>
    </row>
    <row r="41" spans="2:18" s="29" customFormat="1">
      <c r="B41" s="21" t="s">
        <v>190</v>
      </c>
      <c r="C41" s="231" t="s">
        <v>191</v>
      </c>
      <c r="D41" s="231"/>
      <c r="E41" s="78"/>
      <c r="F41" s="75">
        <v>53000</v>
      </c>
      <c r="G41" s="75"/>
      <c r="H41" s="54">
        <f t="shared" si="18"/>
        <v>53000</v>
      </c>
      <c r="I41" s="78"/>
      <c r="J41" s="75">
        <v>46059</v>
      </c>
      <c r="K41" s="75"/>
      <c r="L41" s="54">
        <f t="shared" si="19"/>
        <v>46059</v>
      </c>
      <c r="N41" s="126"/>
      <c r="O41" s="126"/>
      <c r="P41" s="126"/>
      <c r="Q41" s="126"/>
      <c r="R41" s="126"/>
    </row>
    <row r="42" spans="2:18" s="29" customFormat="1">
      <c r="B42" s="22" t="s">
        <v>28</v>
      </c>
      <c r="C42" s="232" t="s">
        <v>192</v>
      </c>
      <c r="D42" s="232"/>
      <c r="E42" s="78"/>
      <c r="F42" s="75"/>
      <c r="G42" s="75"/>
      <c r="H42" s="54">
        <f t="shared" si="18"/>
        <v>0</v>
      </c>
      <c r="I42" s="78"/>
      <c r="J42" s="75"/>
      <c r="K42" s="75"/>
      <c r="L42" s="54">
        <f t="shared" si="19"/>
        <v>0</v>
      </c>
      <c r="N42" s="126"/>
      <c r="O42" s="126"/>
      <c r="P42" s="126"/>
      <c r="Q42" s="126"/>
      <c r="R42" s="126"/>
    </row>
    <row r="43" spans="2:18" s="29" customFormat="1">
      <c r="B43" s="20">
        <v>4200</v>
      </c>
      <c r="C43" s="232" t="s">
        <v>3</v>
      </c>
      <c r="D43" s="232"/>
      <c r="E43" s="78"/>
      <c r="F43" s="75">
        <v>33000</v>
      </c>
      <c r="G43" s="75"/>
      <c r="H43" s="54">
        <f t="shared" si="18"/>
        <v>33000</v>
      </c>
      <c r="I43" s="78"/>
      <c r="J43" s="75">
        <v>26170</v>
      </c>
      <c r="K43" s="75"/>
      <c r="L43" s="54">
        <f t="shared" si="19"/>
        <v>26170</v>
      </c>
      <c r="N43" s="126"/>
      <c r="O43" s="126"/>
      <c r="P43" s="126"/>
      <c r="Q43" s="126"/>
      <c r="R43" s="126"/>
    </row>
    <row r="44" spans="2:18" s="29" customFormat="1">
      <c r="B44" s="13"/>
      <c r="C44" s="9">
        <v>4214</v>
      </c>
      <c r="D44" s="8" t="s">
        <v>193</v>
      </c>
      <c r="E44" s="78"/>
      <c r="F44" s="75">
        <v>33000</v>
      </c>
      <c r="G44" s="75"/>
      <c r="H44" s="54">
        <f t="shared" si="18"/>
        <v>33000</v>
      </c>
      <c r="I44" s="78"/>
      <c r="J44" s="75">
        <v>26170</v>
      </c>
      <c r="K44" s="75"/>
      <c r="L44" s="54">
        <f t="shared" si="19"/>
        <v>26170</v>
      </c>
      <c r="N44" s="126"/>
      <c r="O44" s="126"/>
      <c r="P44" s="126"/>
      <c r="Q44" s="126"/>
      <c r="R44" s="126"/>
    </row>
    <row r="45" spans="2:18" s="29" customFormat="1">
      <c r="B45" s="20">
        <v>4300</v>
      </c>
      <c r="C45" s="230" t="s">
        <v>4</v>
      </c>
      <c r="D45" s="230"/>
      <c r="E45" s="78"/>
      <c r="F45" s="75"/>
      <c r="G45" s="75"/>
      <c r="H45" s="54">
        <f t="shared" si="18"/>
        <v>0</v>
      </c>
      <c r="I45" s="78"/>
      <c r="J45" s="75"/>
      <c r="K45" s="75"/>
      <c r="L45" s="54">
        <f t="shared" si="19"/>
        <v>0</v>
      </c>
      <c r="N45" s="126"/>
      <c r="O45" s="126"/>
      <c r="P45" s="126"/>
      <c r="Q45" s="126"/>
      <c r="R45" s="126"/>
    </row>
    <row r="46" spans="2:18" s="29" customFormat="1">
      <c r="B46" s="20">
        <v>4500</v>
      </c>
      <c r="C46" s="232" t="s">
        <v>5</v>
      </c>
      <c r="D46" s="232"/>
      <c r="E46" s="78"/>
      <c r="F46" s="75"/>
      <c r="G46" s="75"/>
      <c r="H46" s="54">
        <f t="shared" si="18"/>
        <v>0</v>
      </c>
      <c r="I46" s="78"/>
      <c r="J46" s="75"/>
      <c r="K46" s="75"/>
      <c r="L46" s="54">
        <f t="shared" si="19"/>
        <v>0</v>
      </c>
      <c r="N46" s="126"/>
      <c r="O46" s="126"/>
      <c r="P46" s="126"/>
      <c r="Q46" s="126"/>
      <c r="R46" s="126"/>
    </row>
    <row r="47" spans="2:18" s="29" customFormat="1" ht="12" customHeight="1">
      <c r="B47" s="20">
        <v>4600</v>
      </c>
      <c r="C47" s="600" t="s">
        <v>6</v>
      </c>
      <c r="D47" s="600"/>
      <c r="E47" s="78"/>
      <c r="F47" s="75">
        <v>7200</v>
      </c>
      <c r="G47" s="75"/>
      <c r="H47" s="54">
        <f t="shared" si="18"/>
        <v>7200</v>
      </c>
      <c r="I47" s="78"/>
      <c r="J47" s="75">
        <v>6240</v>
      </c>
      <c r="K47" s="75"/>
      <c r="L47" s="54">
        <f t="shared" si="19"/>
        <v>6240</v>
      </c>
      <c r="N47" s="126"/>
      <c r="O47" s="126"/>
      <c r="P47" s="126"/>
      <c r="Q47" s="126"/>
      <c r="R47" s="126"/>
    </row>
    <row r="48" spans="2:18" s="29" customFormat="1">
      <c r="B48" s="202" t="s">
        <v>243</v>
      </c>
      <c r="C48" s="233" t="s">
        <v>12</v>
      </c>
      <c r="D48" s="233"/>
      <c r="E48" s="78"/>
      <c r="F48" s="75">
        <v>91608</v>
      </c>
      <c r="G48" s="75"/>
      <c r="H48" s="54">
        <f t="shared" si="18"/>
        <v>91608</v>
      </c>
      <c r="I48" s="78"/>
      <c r="J48" s="75">
        <v>28788</v>
      </c>
      <c r="K48" s="75"/>
      <c r="L48" s="54">
        <f t="shared" si="19"/>
        <v>28788</v>
      </c>
      <c r="N48" s="126"/>
      <c r="O48" s="126"/>
      <c r="P48" s="126"/>
      <c r="Q48" s="126"/>
      <c r="R48" s="126"/>
    </row>
    <row r="49" spans="2:18" s="29" customFormat="1" ht="12.75" thickBot="1">
      <c r="B49" s="24">
        <v>98</v>
      </c>
      <c r="C49" s="234" t="s">
        <v>7</v>
      </c>
      <c r="D49" s="232"/>
      <c r="E49" s="157"/>
      <c r="F49" s="158"/>
      <c r="G49" s="158"/>
      <c r="H49" s="54">
        <f t="shared" si="18"/>
        <v>0</v>
      </c>
      <c r="I49" s="157"/>
      <c r="J49" s="158"/>
      <c r="K49" s="158"/>
      <c r="L49" s="54">
        <f t="shared" si="19"/>
        <v>0</v>
      </c>
      <c r="N49" s="126"/>
      <c r="O49" s="126"/>
      <c r="P49" s="126"/>
      <c r="Q49" s="126"/>
      <c r="R49" s="126"/>
    </row>
    <row r="50" spans="2:18" s="29" customFormat="1" ht="12.75" thickBot="1">
      <c r="B50" s="14"/>
      <c r="C50" s="15"/>
      <c r="D50" s="16" t="s">
        <v>68</v>
      </c>
      <c r="E50" s="147">
        <f>SUM(E39+E40+E41+E42+E43+E45+E46+E47+E48+E49)</f>
        <v>1913249</v>
      </c>
      <c r="F50" s="148">
        <f>SUM(F39+F40+F41+F42+F43+F45+F46+F47+F48+F49)</f>
        <v>704641</v>
      </c>
      <c r="G50" s="148">
        <f>SUM(G39+G40+G41+G42+G43+G45+G46+G47+G48+G49)</f>
        <v>456190</v>
      </c>
      <c r="H50" s="159">
        <f>SUM(E50:G50)</f>
        <v>3074080</v>
      </c>
      <c r="I50" s="147">
        <f>SUM(I39+I40+I41+I42+I43+I45+I46+I47+I48+I49)</f>
        <v>1696486</v>
      </c>
      <c r="J50" s="148">
        <f>SUM(J39+J40+J41+J42+J43+J45+J46+J47+J48+J49)</f>
        <v>567585</v>
      </c>
      <c r="K50" s="148">
        <f>SUM(K39+K40+K41+K42+K43+K45+K46+K47+K48+K49)</f>
        <v>438553</v>
      </c>
      <c r="L50" s="159">
        <f>SUM(I50:K50)</f>
        <v>2702624</v>
      </c>
      <c r="N50" s="126"/>
      <c r="O50" s="126"/>
      <c r="P50" s="126"/>
      <c r="Q50" s="126"/>
      <c r="R50" s="126"/>
    </row>
    <row r="51" spans="2:18" s="29" customFormat="1">
      <c r="B51" s="25"/>
      <c r="C51" s="26"/>
      <c r="D51" s="27"/>
      <c r="E51" s="220"/>
      <c r="F51" s="220"/>
      <c r="G51" s="220"/>
      <c r="H51" s="28"/>
      <c r="I51" s="220"/>
      <c r="J51" s="220"/>
      <c r="K51" s="220"/>
      <c r="L51" s="28"/>
      <c r="N51" s="126"/>
      <c r="O51" s="126"/>
      <c r="P51" s="126"/>
      <c r="Q51" s="126"/>
      <c r="R51" s="126"/>
    </row>
    <row r="52" spans="2:18" s="29" customFormat="1">
      <c r="B52" s="25"/>
      <c r="C52" s="26"/>
      <c r="D52" s="27"/>
      <c r="E52" s="28"/>
      <c r="F52" s="28"/>
      <c r="G52" s="28"/>
      <c r="H52" s="28"/>
      <c r="I52" s="28"/>
      <c r="J52" s="28"/>
      <c r="K52" s="28"/>
      <c r="L52" s="28"/>
      <c r="N52" s="126"/>
      <c r="O52" s="126"/>
      <c r="P52" s="126"/>
      <c r="Q52" s="126"/>
      <c r="R52" s="126"/>
    </row>
    <row r="53" spans="2:18" s="29" customFormat="1" ht="12.75" thickBot="1">
      <c r="B53" s="25"/>
      <c r="C53" s="26"/>
      <c r="D53" s="27"/>
      <c r="E53" s="91"/>
      <c r="F53" s="91"/>
      <c r="G53" s="91"/>
      <c r="H53" s="91"/>
      <c r="I53" s="91"/>
      <c r="J53" s="91"/>
      <c r="K53" s="91"/>
      <c r="L53" s="91"/>
      <c r="N53" s="126"/>
      <c r="O53" s="126"/>
      <c r="P53" s="126"/>
      <c r="Q53" s="126"/>
      <c r="R53" s="126"/>
    </row>
    <row r="54" spans="2:18" s="29" customFormat="1" ht="38.25" customHeight="1" thickBot="1">
      <c r="B54" s="56"/>
      <c r="C54" s="57" t="s">
        <v>1</v>
      </c>
      <c r="D54" s="56" t="s">
        <v>14</v>
      </c>
      <c r="E54" s="150" t="s">
        <v>71</v>
      </c>
      <c r="F54" s="151" t="s">
        <v>72</v>
      </c>
      <c r="G54" s="151" t="s">
        <v>70</v>
      </c>
      <c r="H54" s="152" t="s">
        <v>13</v>
      </c>
      <c r="I54" s="150" t="s">
        <v>71</v>
      </c>
      <c r="J54" s="151" t="s">
        <v>72</v>
      </c>
      <c r="K54" s="151" t="s">
        <v>70</v>
      </c>
      <c r="L54" s="152" t="s">
        <v>13</v>
      </c>
      <c r="N54" s="126"/>
      <c r="O54" s="126"/>
      <c r="P54" s="126"/>
      <c r="Q54" s="126"/>
      <c r="R54" s="126"/>
    </row>
    <row r="55" spans="2:18" s="29" customFormat="1" ht="15" customHeight="1" thickBot="1">
      <c r="B55" s="52" t="s">
        <v>15</v>
      </c>
      <c r="C55" s="31">
        <v>123</v>
      </c>
      <c r="D55" s="58" t="s">
        <v>19</v>
      </c>
      <c r="E55" s="153"/>
      <c r="F55" s="154"/>
      <c r="G55" s="154"/>
      <c r="H55" s="155">
        <v>0</v>
      </c>
      <c r="I55" s="153"/>
      <c r="J55" s="154"/>
      <c r="K55" s="154"/>
      <c r="L55" s="155">
        <v>0</v>
      </c>
      <c r="N55" s="126"/>
      <c r="O55" s="126"/>
      <c r="P55" s="126"/>
      <c r="Q55" s="126"/>
      <c r="R55" s="126"/>
    </row>
    <row r="56" spans="2:18" s="29" customFormat="1" ht="12" customHeight="1">
      <c r="B56" s="19" t="s">
        <v>10</v>
      </c>
      <c r="C56" s="601" t="s">
        <v>16</v>
      </c>
      <c r="D56" s="601"/>
      <c r="E56" s="156"/>
      <c r="F56" s="74">
        <v>261424</v>
      </c>
      <c r="G56" s="74"/>
      <c r="H56" s="54">
        <f>SUM(E56:G56)</f>
        <v>261424</v>
      </c>
      <c r="I56" s="156"/>
      <c r="J56" s="74">
        <v>260214</v>
      </c>
      <c r="K56" s="74"/>
      <c r="L56" s="54">
        <f>SUM(I56:K56)</f>
        <v>260214</v>
      </c>
      <c r="M56" s="165"/>
      <c r="N56" s="126"/>
      <c r="O56" s="126"/>
      <c r="P56" s="126"/>
      <c r="Q56" s="126"/>
      <c r="R56" s="126"/>
    </row>
    <row r="57" spans="2:18" s="29" customFormat="1">
      <c r="B57" s="20">
        <v>1000</v>
      </c>
      <c r="C57" s="231" t="s">
        <v>2</v>
      </c>
      <c r="D57" s="231"/>
      <c r="E57" s="78"/>
      <c r="F57" s="75">
        <v>13418</v>
      </c>
      <c r="G57" s="75"/>
      <c r="H57" s="54">
        <f>SUM(E57:G57)</f>
        <v>13418</v>
      </c>
      <c r="I57" s="78"/>
      <c r="J57" s="75">
        <v>13116</v>
      </c>
      <c r="K57" s="75"/>
      <c r="L57" s="54">
        <f>SUM(I57:K57)</f>
        <v>13116</v>
      </c>
      <c r="M57" s="165"/>
      <c r="N57" s="126"/>
      <c r="O57" s="126"/>
      <c r="P57" s="126"/>
      <c r="Q57" s="126"/>
      <c r="R57" s="126"/>
    </row>
    <row r="58" spans="2:18" s="29" customFormat="1">
      <c r="B58" s="21" t="s">
        <v>190</v>
      </c>
      <c r="C58" s="231" t="s">
        <v>191</v>
      </c>
      <c r="D58" s="231"/>
      <c r="E58" s="78"/>
      <c r="F58" s="75"/>
      <c r="G58" s="75"/>
      <c r="H58" s="54">
        <f>SUM(E58:G58)</f>
        <v>0</v>
      </c>
      <c r="I58" s="78"/>
      <c r="J58" s="75"/>
      <c r="K58" s="75"/>
      <c r="L58" s="54">
        <f>SUM(I58:K58)</f>
        <v>0</v>
      </c>
      <c r="M58" s="165"/>
      <c r="N58" s="126"/>
      <c r="O58" s="126"/>
      <c r="P58" s="126"/>
      <c r="Q58" s="126"/>
      <c r="R58" s="126"/>
    </row>
    <row r="59" spans="2:18" s="29" customFormat="1">
      <c r="B59" s="22" t="s">
        <v>28</v>
      </c>
      <c r="C59" s="232" t="s">
        <v>192</v>
      </c>
      <c r="D59" s="232"/>
      <c r="E59" s="78"/>
      <c r="F59" s="75"/>
      <c r="G59" s="75"/>
      <c r="H59" s="54">
        <f>SUM(E59:G59)</f>
        <v>0</v>
      </c>
      <c r="I59" s="78"/>
      <c r="J59" s="75"/>
      <c r="K59" s="75"/>
      <c r="L59" s="54">
        <f>SUM(I59:K59)</f>
        <v>0</v>
      </c>
      <c r="M59" s="165"/>
      <c r="N59" s="126"/>
      <c r="O59" s="126"/>
      <c r="P59" s="126"/>
      <c r="Q59" s="126"/>
      <c r="R59" s="126"/>
    </row>
    <row r="60" spans="2:18" s="29" customFormat="1">
      <c r="B60" s="20">
        <v>4200</v>
      </c>
      <c r="C60" s="232" t="s">
        <v>3</v>
      </c>
      <c r="D60" s="232"/>
      <c r="E60" s="78"/>
      <c r="F60" s="75"/>
      <c r="G60" s="75"/>
      <c r="H60" s="54">
        <f>SUM(E60:G60)</f>
        <v>0</v>
      </c>
      <c r="I60" s="78"/>
      <c r="J60" s="75"/>
      <c r="K60" s="75"/>
      <c r="L60" s="54">
        <f>SUM(I60:K60)</f>
        <v>0</v>
      </c>
      <c r="M60" s="165"/>
      <c r="N60" s="126"/>
      <c r="O60" s="126"/>
      <c r="P60" s="126"/>
      <c r="Q60" s="126"/>
      <c r="R60" s="126"/>
    </row>
    <row r="61" spans="2:18" s="29" customFormat="1" ht="24" customHeight="1">
      <c r="B61" s="13"/>
      <c r="C61" s="9">
        <v>4214</v>
      </c>
      <c r="D61" s="8" t="s">
        <v>193</v>
      </c>
      <c r="E61" s="78"/>
      <c r="F61" s="75"/>
      <c r="G61" s="75"/>
      <c r="H61" s="54"/>
      <c r="I61" s="78"/>
      <c r="J61" s="75"/>
      <c r="K61" s="75"/>
      <c r="L61" s="54"/>
      <c r="M61" s="165"/>
      <c r="N61" s="126"/>
      <c r="O61" s="126"/>
      <c r="P61" s="126"/>
      <c r="Q61" s="126"/>
      <c r="R61" s="126"/>
    </row>
    <row r="62" spans="2:18" s="29" customFormat="1">
      <c r="B62" s="20">
        <v>4300</v>
      </c>
      <c r="C62" s="230" t="s">
        <v>4</v>
      </c>
      <c r="D62" s="230"/>
      <c r="E62" s="78"/>
      <c r="F62" s="75"/>
      <c r="G62" s="75"/>
      <c r="H62" s="54">
        <f t="shared" ref="H62:H67" si="20">SUM(E62:G62)</f>
        <v>0</v>
      </c>
      <c r="I62" s="78"/>
      <c r="J62" s="75"/>
      <c r="K62" s="75"/>
      <c r="L62" s="54">
        <f t="shared" ref="L62:L67" si="21">SUM(I62:K62)</f>
        <v>0</v>
      </c>
      <c r="M62" s="165"/>
      <c r="N62" s="126"/>
      <c r="O62" s="126"/>
      <c r="P62" s="126"/>
      <c r="Q62" s="126"/>
      <c r="R62" s="126"/>
    </row>
    <row r="63" spans="2:18" s="29" customFormat="1">
      <c r="B63" s="20">
        <v>4500</v>
      </c>
      <c r="C63" s="232" t="s">
        <v>5</v>
      </c>
      <c r="D63" s="232"/>
      <c r="E63" s="78"/>
      <c r="F63" s="75"/>
      <c r="G63" s="75"/>
      <c r="H63" s="54">
        <f t="shared" si="20"/>
        <v>0</v>
      </c>
      <c r="I63" s="78"/>
      <c r="J63" s="75"/>
      <c r="K63" s="75"/>
      <c r="L63" s="54">
        <f t="shared" si="21"/>
        <v>0</v>
      </c>
      <c r="M63" s="165"/>
      <c r="N63" s="126"/>
      <c r="O63" s="126"/>
      <c r="P63" s="126"/>
      <c r="Q63" s="126"/>
      <c r="R63" s="126"/>
    </row>
    <row r="64" spans="2:18" s="29" customFormat="1" ht="12" customHeight="1">
      <c r="B64" s="20">
        <v>4600</v>
      </c>
      <c r="C64" s="600" t="s">
        <v>6</v>
      </c>
      <c r="D64" s="600"/>
      <c r="E64" s="78"/>
      <c r="F64" s="75">
        <v>650</v>
      </c>
      <c r="G64" s="75"/>
      <c r="H64" s="54">
        <f t="shared" si="20"/>
        <v>650</v>
      </c>
      <c r="I64" s="78"/>
      <c r="J64" s="75">
        <v>630</v>
      </c>
      <c r="K64" s="75"/>
      <c r="L64" s="54">
        <f t="shared" si="21"/>
        <v>630</v>
      </c>
      <c r="M64" s="165"/>
      <c r="N64" s="126"/>
      <c r="O64" s="126"/>
      <c r="P64" s="126"/>
      <c r="Q64" s="126"/>
      <c r="R64" s="126"/>
    </row>
    <row r="65" spans="2:18" s="29" customFormat="1">
      <c r="B65" s="202" t="s">
        <v>243</v>
      </c>
      <c r="C65" s="233" t="s">
        <v>12</v>
      </c>
      <c r="D65" s="233"/>
      <c r="E65" s="78"/>
      <c r="F65" s="75"/>
      <c r="G65" s="75"/>
      <c r="H65" s="54">
        <f t="shared" si="20"/>
        <v>0</v>
      </c>
      <c r="I65" s="78"/>
      <c r="J65" s="75"/>
      <c r="K65" s="75"/>
      <c r="L65" s="54">
        <f t="shared" si="21"/>
        <v>0</v>
      </c>
      <c r="M65" s="165"/>
      <c r="N65" s="126"/>
      <c r="O65" s="126"/>
      <c r="P65" s="126"/>
      <c r="Q65" s="126"/>
      <c r="R65" s="126"/>
    </row>
    <row r="66" spans="2:18" s="29" customFormat="1" ht="12.75" thickBot="1">
      <c r="B66" s="24">
        <v>98</v>
      </c>
      <c r="C66" s="234" t="s">
        <v>7</v>
      </c>
      <c r="D66" s="232"/>
      <c r="E66" s="157"/>
      <c r="F66" s="158"/>
      <c r="G66" s="158"/>
      <c r="H66" s="54">
        <f t="shared" si="20"/>
        <v>0</v>
      </c>
      <c r="I66" s="157"/>
      <c r="J66" s="158"/>
      <c r="K66" s="158"/>
      <c r="L66" s="54">
        <f t="shared" si="21"/>
        <v>0</v>
      </c>
      <c r="M66" s="165"/>
      <c r="N66" s="126"/>
      <c r="O66" s="126"/>
      <c r="P66" s="126"/>
      <c r="Q66" s="126"/>
      <c r="R66" s="126"/>
    </row>
    <row r="67" spans="2:18" s="29" customFormat="1" ht="12.75" thickBot="1">
      <c r="B67" s="14"/>
      <c r="C67" s="15"/>
      <c r="D67" s="16" t="s">
        <v>69</v>
      </c>
      <c r="E67" s="147">
        <f>SUM(E56+E57+E58+E59+E60+E62+E63+E64+E65+E66)</f>
        <v>0</v>
      </c>
      <c r="F67" s="148">
        <f>SUM(F56+F57+F58+F59+F60+F62+F63+F64+F65+F66)</f>
        <v>275492</v>
      </c>
      <c r="G67" s="148">
        <f>SUM(G56+G57+G58+G59+G60+G62+G63+G64+G65+G66)</f>
        <v>0</v>
      </c>
      <c r="H67" s="149">
        <f t="shared" si="20"/>
        <v>275492</v>
      </c>
      <c r="I67" s="147">
        <f>SUM(I56+I57+I58+I59+I60+I62+I63+I64+I65+I66)</f>
        <v>0</v>
      </c>
      <c r="J67" s="148">
        <f>SUM(J56+J57+J58+J59+J60+J62+J63+J64+J65+J66)</f>
        <v>273960</v>
      </c>
      <c r="K67" s="148">
        <f>SUM(K56+K57+K58+K59+K60+K62+K63+K64+K65+K66)</f>
        <v>0</v>
      </c>
      <c r="L67" s="149">
        <f t="shared" si="21"/>
        <v>273960</v>
      </c>
      <c r="M67" s="165"/>
      <c r="N67" s="126"/>
      <c r="O67" s="126"/>
      <c r="P67" s="126"/>
      <c r="Q67" s="126"/>
      <c r="R67" s="126"/>
    </row>
    <row r="68" spans="2:18" s="29" customFormat="1">
      <c r="B68" s="604" t="s">
        <v>18</v>
      </c>
      <c r="C68" s="604"/>
      <c r="D68" s="604"/>
      <c r="E68" s="28">
        <f>SUM(E35+E50+E67)</f>
        <v>1993226</v>
      </c>
      <c r="F68" s="28">
        <f t="shared" ref="F68:H68" si="22">SUM(F35+F50+F67)</f>
        <v>1012566</v>
      </c>
      <c r="G68" s="28">
        <f t="shared" si="22"/>
        <v>456190</v>
      </c>
      <c r="H68" s="28">
        <f t="shared" si="22"/>
        <v>3461982</v>
      </c>
      <c r="I68" s="28">
        <f>SUM(I35+I50+I67)</f>
        <v>1743798</v>
      </c>
      <c r="J68" s="28">
        <f t="shared" ref="J68:L68" si="23">SUM(J35+J50+J67)</f>
        <v>873978</v>
      </c>
      <c r="K68" s="28">
        <f t="shared" si="23"/>
        <v>438553</v>
      </c>
      <c r="L68" s="28">
        <f t="shared" si="23"/>
        <v>3056329</v>
      </c>
      <c r="M68" s="18"/>
      <c r="N68" s="33"/>
      <c r="O68" s="33"/>
      <c r="P68" s="33"/>
      <c r="Q68" s="33"/>
      <c r="R68" s="33"/>
    </row>
    <row r="69" spans="2:18" s="29" customFormat="1" ht="12.75" thickBot="1">
      <c r="B69" s="89"/>
      <c r="C69" s="89"/>
      <c r="D69" s="89"/>
      <c r="E69" s="91"/>
      <c r="F69" s="91"/>
      <c r="G69" s="91"/>
      <c r="H69" s="91"/>
      <c r="I69" s="91"/>
      <c r="J69" s="91"/>
      <c r="K69" s="91"/>
      <c r="L69" s="91"/>
      <c r="N69" s="126"/>
      <c r="O69" s="126"/>
      <c r="P69" s="126"/>
      <c r="Q69" s="126"/>
      <c r="R69" s="126"/>
    </row>
    <row r="70" spans="2:18" s="29" customFormat="1" ht="35.25" customHeight="1" thickBot="1">
      <c r="B70" s="10"/>
      <c r="C70" s="143" t="s">
        <v>1</v>
      </c>
      <c r="D70" s="10" t="s">
        <v>14</v>
      </c>
      <c r="E70" s="150" t="s">
        <v>71</v>
      </c>
      <c r="F70" s="151" t="s">
        <v>72</v>
      </c>
      <c r="G70" s="151" t="s">
        <v>70</v>
      </c>
      <c r="H70" s="152" t="s">
        <v>13</v>
      </c>
      <c r="I70" s="150" t="s">
        <v>71</v>
      </c>
      <c r="J70" s="151" t="s">
        <v>72</v>
      </c>
      <c r="K70" s="151" t="s">
        <v>70</v>
      </c>
      <c r="L70" s="152" t="s">
        <v>13</v>
      </c>
      <c r="N70" s="126"/>
      <c r="O70" s="126"/>
      <c r="P70" s="126"/>
      <c r="Q70" s="126"/>
      <c r="R70" s="126"/>
    </row>
    <row r="71" spans="2:18" s="29" customFormat="1" ht="12.75" thickBot="1">
      <c r="B71" s="52" t="s">
        <v>15</v>
      </c>
      <c r="C71" s="11">
        <v>239</v>
      </c>
      <c r="D71" s="12" t="s">
        <v>20</v>
      </c>
      <c r="E71" s="153"/>
      <c r="F71" s="154"/>
      <c r="G71" s="154"/>
      <c r="H71" s="155">
        <v>0</v>
      </c>
      <c r="I71" s="153"/>
      <c r="J71" s="154"/>
      <c r="K71" s="154"/>
      <c r="L71" s="155">
        <v>0</v>
      </c>
      <c r="N71" s="126"/>
      <c r="O71" s="126"/>
      <c r="P71" s="126"/>
      <c r="Q71" s="126"/>
      <c r="R71" s="126"/>
    </row>
    <row r="72" spans="2:18" s="29" customFormat="1" ht="12" customHeight="1">
      <c r="B72" s="19" t="s">
        <v>10</v>
      </c>
      <c r="C72" s="602" t="s">
        <v>16</v>
      </c>
      <c r="D72" s="602"/>
      <c r="E72" s="156">
        <v>24500</v>
      </c>
      <c r="F72" s="74"/>
      <c r="G72" s="74"/>
      <c r="H72" s="54">
        <f>SUM(E72:G72)</f>
        <v>24500</v>
      </c>
      <c r="I72" s="156">
        <v>9163</v>
      </c>
      <c r="J72" s="74"/>
      <c r="K72" s="74"/>
      <c r="L72" s="54">
        <f>SUM(I72:K72)</f>
        <v>9163</v>
      </c>
      <c r="N72" s="126"/>
      <c r="O72" s="126"/>
      <c r="P72" s="126"/>
      <c r="Q72" s="126"/>
      <c r="R72" s="126"/>
    </row>
    <row r="73" spans="2:18" s="29" customFormat="1">
      <c r="B73" s="20">
        <v>1000</v>
      </c>
      <c r="C73" s="231" t="s">
        <v>2</v>
      </c>
      <c r="D73" s="231"/>
      <c r="E73" s="160">
        <v>45404</v>
      </c>
      <c r="F73" s="75"/>
      <c r="G73" s="75"/>
      <c r="H73" s="54">
        <f>SUM(E73:G73)</f>
        <v>45404</v>
      </c>
      <c r="I73" s="160">
        <v>32375</v>
      </c>
      <c r="J73" s="75"/>
      <c r="K73" s="75"/>
      <c r="L73" s="54">
        <f>SUM(I73:K73)</f>
        <v>32375</v>
      </c>
      <c r="N73" s="126"/>
      <c r="O73" s="126"/>
      <c r="P73" s="126"/>
      <c r="Q73" s="126"/>
      <c r="R73" s="126"/>
    </row>
    <row r="74" spans="2:18" s="29" customFormat="1">
      <c r="B74" s="21" t="s">
        <v>190</v>
      </c>
      <c r="C74" s="231" t="s">
        <v>191</v>
      </c>
      <c r="D74" s="231"/>
      <c r="E74" s="160"/>
      <c r="F74" s="75"/>
      <c r="G74" s="75"/>
      <c r="H74" s="54">
        <f>SUM(E74:G74)</f>
        <v>0</v>
      </c>
      <c r="I74" s="160"/>
      <c r="J74" s="75"/>
      <c r="K74" s="75"/>
      <c r="L74" s="54">
        <f>SUM(I74:K74)</f>
        <v>0</v>
      </c>
      <c r="N74" s="126"/>
      <c r="O74" s="126"/>
      <c r="P74" s="126"/>
      <c r="Q74" s="126"/>
      <c r="R74" s="126"/>
    </row>
    <row r="75" spans="2:18" s="29" customFormat="1">
      <c r="B75" s="22" t="s">
        <v>28</v>
      </c>
      <c r="C75" s="232" t="s">
        <v>192</v>
      </c>
      <c r="D75" s="232"/>
      <c r="E75" s="160"/>
      <c r="F75" s="75"/>
      <c r="G75" s="75"/>
      <c r="H75" s="54">
        <f>SUM(E75:G75)</f>
        <v>0</v>
      </c>
      <c r="I75" s="160"/>
      <c r="J75" s="75"/>
      <c r="K75" s="75"/>
      <c r="L75" s="54">
        <f>SUM(I75:K75)</f>
        <v>0</v>
      </c>
      <c r="N75" s="126"/>
      <c r="O75" s="126"/>
      <c r="P75" s="126"/>
      <c r="Q75" s="126"/>
      <c r="R75" s="126"/>
    </row>
    <row r="76" spans="2:18" s="29" customFormat="1">
      <c r="B76" s="20">
        <v>4200</v>
      </c>
      <c r="C76" s="232" t="s">
        <v>3</v>
      </c>
      <c r="D76" s="232"/>
      <c r="E76" s="78"/>
      <c r="F76" s="75"/>
      <c r="G76" s="75"/>
      <c r="H76" s="54">
        <f>SUM(E76:G76)</f>
        <v>0</v>
      </c>
      <c r="I76" s="78"/>
      <c r="J76" s="75"/>
      <c r="K76" s="75"/>
      <c r="L76" s="54">
        <f>SUM(I76:K76)</f>
        <v>0</v>
      </c>
      <c r="N76" s="126"/>
      <c r="O76" s="126"/>
      <c r="P76" s="126"/>
      <c r="Q76" s="126"/>
      <c r="R76" s="126"/>
    </row>
    <row r="77" spans="2:18" s="29" customFormat="1" ht="23.25" customHeight="1">
      <c r="B77" s="13"/>
      <c r="C77" s="9">
        <v>4214</v>
      </c>
      <c r="D77" s="8" t="s">
        <v>193</v>
      </c>
      <c r="E77" s="78"/>
      <c r="F77" s="75"/>
      <c r="G77" s="75"/>
      <c r="H77" s="54"/>
      <c r="I77" s="78"/>
      <c r="J77" s="75"/>
      <c r="K77" s="75"/>
      <c r="L77" s="54"/>
      <c r="N77" s="126"/>
      <c r="O77" s="126"/>
      <c r="P77" s="126"/>
      <c r="Q77" s="126"/>
      <c r="R77" s="126"/>
    </row>
    <row r="78" spans="2:18" s="29" customFormat="1">
      <c r="B78" s="20">
        <v>4300</v>
      </c>
      <c r="C78" s="230" t="s">
        <v>4</v>
      </c>
      <c r="D78" s="230"/>
      <c r="E78" s="78"/>
      <c r="F78" s="75"/>
      <c r="G78" s="75"/>
      <c r="H78" s="54">
        <f>SUM(E78:G78)</f>
        <v>0</v>
      </c>
      <c r="I78" s="78"/>
      <c r="J78" s="75"/>
      <c r="K78" s="75"/>
      <c r="L78" s="54">
        <f>SUM(I78:K78)</f>
        <v>0</v>
      </c>
      <c r="N78" s="126"/>
      <c r="O78" s="126"/>
      <c r="P78" s="126"/>
      <c r="Q78" s="126"/>
      <c r="R78" s="126"/>
    </row>
    <row r="79" spans="2:18" s="29" customFormat="1">
      <c r="B79" s="20">
        <v>4500</v>
      </c>
      <c r="C79" s="232" t="s">
        <v>5</v>
      </c>
      <c r="D79" s="232"/>
      <c r="E79" s="78"/>
      <c r="F79" s="75"/>
      <c r="G79" s="75"/>
      <c r="H79" s="54">
        <f>SUM(E79:G79)</f>
        <v>0</v>
      </c>
      <c r="I79" s="78"/>
      <c r="J79" s="75"/>
      <c r="K79" s="75"/>
      <c r="L79" s="54">
        <f>SUM(I79:K79)</f>
        <v>0</v>
      </c>
      <c r="N79" s="126"/>
      <c r="O79" s="126"/>
      <c r="P79" s="126"/>
      <c r="Q79" s="126"/>
      <c r="R79" s="126"/>
    </row>
    <row r="80" spans="2:18" s="29" customFormat="1" ht="12" customHeight="1">
      <c r="B80" s="20">
        <v>4600</v>
      </c>
      <c r="C80" s="600" t="s">
        <v>6</v>
      </c>
      <c r="D80" s="600"/>
      <c r="E80" s="78"/>
      <c r="F80" s="75"/>
      <c r="G80" s="75"/>
      <c r="H80" s="54">
        <f>SUM(E80:G80)</f>
        <v>0</v>
      </c>
      <c r="I80" s="78"/>
      <c r="J80" s="75"/>
      <c r="K80" s="75"/>
      <c r="L80" s="54">
        <f>SUM(I80:K80)</f>
        <v>0</v>
      </c>
      <c r="N80" s="126"/>
      <c r="O80" s="126"/>
      <c r="P80" s="126"/>
      <c r="Q80" s="126"/>
      <c r="R80" s="126"/>
    </row>
    <row r="81" spans="2:18" s="29" customFormat="1">
      <c r="B81" s="202" t="s">
        <v>243</v>
      </c>
      <c r="C81" s="233" t="s">
        <v>12</v>
      </c>
      <c r="D81" s="233"/>
      <c r="E81" s="78">
        <v>1200</v>
      </c>
      <c r="F81" s="75"/>
      <c r="G81" s="75"/>
      <c r="H81" s="54">
        <f>SUM(E81:G81)</f>
        <v>1200</v>
      </c>
      <c r="I81" s="78">
        <v>953</v>
      </c>
      <c r="J81" s="75"/>
      <c r="K81" s="75"/>
      <c r="L81" s="54">
        <f>SUM(I81:K81)</f>
        <v>953</v>
      </c>
      <c r="N81" s="126"/>
      <c r="O81" s="126"/>
      <c r="P81" s="126"/>
      <c r="Q81" s="126"/>
      <c r="R81" s="126"/>
    </row>
    <row r="82" spans="2:18" s="29" customFormat="1" ht="12.75" thickBot="1">
      <c r="B82" s="24">
        <v>98</v>
      </c>
      <c r="C82" s="234" t="s">
        <v>7</v>
      </c>
      <c r="D82" s="232"/>
      <c r="E82" s="157"/>
      <c r="F82" s="158"/>
      <c r="G82" s="158"/>
      <c r="H82" s="54">
        <f>SUM(E82:G82)</f>
        <v>0</v>
      </c>
      <c r="I82" s="157"/>
      <c r="J82" s="158"/>
      <c r="K82" s="158"/>
      <c r="L82" s="54">
        <f>SUM(I82:K82)</f>
        <v>0</v>
      </c>
      <c r="N82" s="126"/>
      <c r="O82" s="126"/>
      <c r="P82" s="126"/>
      <c r="Q82" s="126"/>
      <c r="R82" s="126"/>
    </row>
    <row r="83" spans="2:18" s="29" customFormat="1" ht="12.75" thickBot="1">
      <c r="B83" s="14"/>
      <c r="C83" s="15"/>
      <c r="D83" s="16" t="s">
        <v>68</v>
      </c>
      <c r="E83" s="147">
        <f>SUM(E72+E73+E74+E75+E76+E78+E79+E80+E81+E82)</f>
        <v>71104</v>
      </c>
      <c r="F83" s="148">
        <f t="shared" ref="F83:H83" si="24">SUM(F72+F73+F74+F75+F76+F78+F79+F80+F81+F82)</f>
        <v>0</v>
      </c>
      <c r="G83" s="148">
        <f t="shared" si="24"/>
        <v>0</v>
      </c>
      <c r="H83" s="149">
        <f t="shared" si="24"/>
        <v>71104</v>
      </c>
      <c r="I83" s="147">
        <f>SUM(I72+I73+I74+I75+I76+I78+I79+I80+I81+I82)</f>
        <v>42491</v>
      </c>
      <c r="J83" s="148">
        <f t="shared" ref="J83:L83" si="25">SUM(J72+J73+J74+J75+J76+J78+J79+J80+J81+J82)</f>
        <v>0</v>
      </c>
      <c r="K83" s="148">
        <f t="shared" si="25"/>
        <v>0</v>
      </c>
      <c r="L83" s="149">
        <f t="shared" si="25"/>
        <v>42491</v>
      </c>
      <c r="N83" s="126"/>
      <c r="O83" s="126"/>
      <c r="P83" s="126"/>
      <c r="Q83" s="126"/>
      <c r="R83" s="126"/>
    </row>
    <row r="84" spans="2:18" s="29" customFormat="1" ht="12.75" thickBot="1">
      <c r="B84" s="61"/>
      <c r="C84" s="61"/>
      <c r="D84" s="62"/>
      <c r="E84" s="137"/>
      <c r="F84" s="138"/>
      <c r="G84" s="138"/>
      <c r="H84" s="138"/>
      <c r="I84" s="137"/>
      <c r="J84" s="138"/>
      <c r="K84" s="138"/>
      <c r="L84" s="138"/>
      <c r="N84" s="126"/>
      <c r="O84" s="126"/>
      <c r="P84" s="126"/>
      <c r="Q84" s="126"/>
      <c r="R84" s="126"/>
    </row>
    <row r="85" spans="2:18" s="29" customFormat="1" ht="36" customHeight="1" thickBot="1">
      <c r="B85" s="10"/>
      <c r="C85" s="143" t="s">
        <v>1</v>
      </c>
      <c r="D85" s="10" t="s">
        <v>14</v>
      </c>
      <c r="E85" s="150" t="s">
        <v>71</v>
      </c>
      <c r="F85" s="151" t="s">
        <v>72</v>
      </c>
      <c r="G85" s="151" t="s">
        <v>70</v>
      </c>
      <c r="H85" s="152" t="s">
        <v>13</v>
      </c>
      <c r="I85" s="150" t="s">
        <v>71</v>
      </c>
      <c r="J85" s="151" t="s">
        <v>72</v>
      </c>
      <c r="K85" s="151" t="s">
        <v>70</v>
      </c>
      <c r="L85" s="152" t="s">
        <v>13</v>
      </c>
      <c r="N85" s="126"/>
      <c r="O85" s="126"/>
      <c r="P85" s="126"/>
      <c r="Q85" s="126"/>
      <c r="R85" s="126"/>
    </row>
    <row r="86" spans="2:18" s="29" customFormat="1" ht="18" customHeight="1" thickBot="1">
      <c r="B86" s="52" t="s">
        <v>15</v>
      </c>
      <c r="C86" s="11">
        <v>282</v>
      </c>
      <c r="D86" s="12" t="s">
        <v>21</v>
      </c>
      <c r="E86" s="153"/>
      <c r="F86" s="154"/>
      <c r="G86" s="154"/>
      <c r="H86" s="155"/>
      <c r="I86" s="153"/>
      <c r="J86" s="154"/>
      <c r="K86" s="154"/>
      <c r="L86" s="155"/>
      <c r="N86" s="126"/>
      <c r="O86" s="126"/>
      <c r="P86" s="126"/>
      <c r="Q86" s="126"/>
      <c r="R86" s="126"/>
    </row>
    <row r="87" spans="2:18" s="29" customFormat="1" ht="12" customHeight="1">
      <c r="B87" s="19" t="s">
        <v>10</v>
      </c>
      <c r="C87" s="601" t="s">
        <v>16</v>
      </c>
      <c r="D87" s="601"/>
      <c r="E87" s="156">
        <v>90150</v>
      </c>
      <c r="F87" s="74"/>
      <c r="G87" s="74"/>
      <c r="H87" s="54">
        <f>SUM(E87:G87)</f>
        <v>90150</v>
      </c>
      <c r="I87" s="156">
        <v>76540</v>
      </c>
      <c r="J87" s="74"/>
      <c r="K87" s="74"/>
      <c r="L87" s="54">
        <f>SUM(I87:K87)</f>
        <v>76540</v>
      </c>
      <c r="N87" s="126"/>
      <c r="O87" s="126"/>
      <c r="P87" s="126"/>
      <c r="Q87" s="126"/>
      <c r="R87" s="126"/>
    </row>
    <row r="88" spans="2:18" s="29" customFormat="1">
      <c r="B88" s="20">
        <v>1000</v>
      </c>
      <c r="C88" s="231" t="s">
        <v>2</v>
      </c>
      <c r="D88" s="231"/>
      <c r="E88" s="78">
        <v>31800</v>
      </c>
      <c r="F88" s="75"/>
      <c r="G88" s="75"/>
      <c r="H88" s="54">
        <f>SUM(E88:G88)</f>
        <v>31800</v>
      </c>
      <c r="I88" s="78">
        <v>14236</v>
      </c>
      <c r="J88" s="75"/>
      <c r="K88" s="75"/>
      <c r="L88" s="54">
        <f>SUM(I88:K88)</f>
        <v>14236</v>
      </c>
      <c r="N88" s="126"/>
      <c r="O88" s="126"/>
      <c r="P88" s="126"/>
      <c r="Q88" s="126"/>
      <c r="R88" s="126"/>
    </row>
    <row r="89" spans="2:18" s="29" customFormat="1">
      <c r="B89" s="21" t="s">
        <v>190</v>
      </c>
      <c r="C89" s="231" t="s">
        <v>191</v>
      </c>
      <c r="D89" s="231"/>
      <c r="E89" s="78"/>
      <c r="F89" s="75"/>
      <c r="G89" s="75"/>
      <c r="H89" s="54">
        <f>SUM(E89:G89)</f>
        <v>0</v>
      </c>
      <c r="I89" s="78"/>
      <c r="J89" s="75"/>
      <c r="K89" s="75"/>
      <c r="L89" s="54">
        <f>SUM(I89:K89)</f>
        <v>0</v>
      </c>
      <c r="N89" s="126"/>
      <c r="O89" s="126"/>
      <c r="P89" s="126"/>
      <c r="Q89" s="126"/>
      <c r="R89" s="126"/>
    </row>
    <row r="90" spans="2:18" s="29" customFormat="1">
      <c r="B90" s="22" t="s">
        <v>28</v>
      </c>
      <c r="C90" s="232" t="s">
        <v>192</v>
      </c>
      <c r="D90" s="232"/>
      <c r="E90" s="78"/>
      <c r="F90" s="75"/>
      <c r="G90" s="75"/>
      <c r="H90" s="54">
        <f>SUM(E90:G90)</f>
        <v>0</v>
      </c>
      <c r="I90" s="78"/>
      <c r="J90" s="75"/>
      <c r="K90" s="75"/>
      <c r="L90" s="54">
        <f>SUM(I90:K90)</f>
        <v>0</v>
      </c>
      <c r="N90" s="126"/>
      <c r="O90" s="126"/>
      <c r="P90" s="126"/>
      <c r="Q90" s="126"/>
      <c r="R90" s="126"/>
    </row>
    <row r="91" spans="2:18" s="29" customFormat="1">
      <c r="B91" s="20">
        <v>4200</v>
      </c>
      <c r="C91" s="232" t="s">
        <v>3</v>
      </c>
      <c r="D91" s="232"/>
      <c r="E91" s="78"/>
      <c r="F91" s="75"/>
      <c r="G91" s="75"/>
      <c r="H91" s="54">
        <f>SUM(E91:G91)</f>
        <v>0</v>
      </c>
      <c r="I91" s="78"/>
      <c r="J91" s="75"/>
      <c r="K91" s="75"/>
      <c r="L91" s="54">
        <f>SUM(I91:K91)</f>
        <v>0</v>
      </c>
      <c r="N91" s="126"/>
      <c r="O91" s="126"/>
      <c r="P91" s="126"/>
      <c r="Q91" s="126"/>
      <c r="R91" s="126"/>
    </row>
    <row r="92" spans="2:18" s="29" customFormat="1" ht="23.25" customHeight="1">
      <c r="B92" s="13"/>
      <c r="C92" s="9">
        <v>4214</v>
      </c>
      <c r="D92" s="8" t="s">
        <v>193</v>
      </c>
      <c r="E92" s="78"/>
      <c r="F92" s="75"/>
      <c r="G92" s="75"/>
      <c r="H92" s="54"/>
      <c r="I92" s="78"/>
      <c r="J92" s="75"/>
      <c r="K92" s="75"/>
      <c r="L92" s="54"/>
      <c r="N92" s="126"/>
      <c r="O92" s="126"/>
      <c r="P92" s="126"/>
      <c r="Q92" s="126"/>
      <c r="R92" s="126"/>
    </row>
    <row r="93" spans="2:18" s="29" customFormat="1">
      <c r="B93" s="20">
        <v>4300</v>
      </c>
      <c r="C93" s="230" t="s">
        <v>4</v>
      </c>
      <c r="D93" s="230"/>
      <c r="E93" s="78"/>
      <c r="F93" s="75"/>
      <c r="G93" s="75"/>
      <c r="H93" s="54">
        <f>SUM(E93:G93)</f>
        <v>0</v>
      </c>
      <c r="I93" s="78"/>
      <c r="J93" s="75"/>
      <c r="K93" s="75"/>
      <c r="L93" s="54">
        <f>SUM(I93:K93)</f>
        <v>0</v>
      </c>
      <c r="N93" s="126"/>
      <c r="O93" s="126"/>
      <c r="P93" s="126"/>
      <c r="Q93" s="126"/>
      <c r="R93" s="126"/>
    </row>
    <row r="94" spans="2:18" s="29" customFormat="1">
      <c r="B94" s="20">
        <v>4500</v>
      </c>
      <c r="C94" s="232" t="s">
        <v>5</v>
      </c>
      <c r="D94" s="232"/>
      <c r="E94" s="78"/>
      <c r="F94" s="75"/>
      <c r="G94" s="75"/>
      <c r="H94" s="54">
        <f>SUM(E94:G94)</f>
        <v>0</v>
      </c>
      <c r="I94" s="78"/>
      <c r="J94" s="75"/>
      <c r="K94" s="75"/>
      <c r="L94" s="54">
        <f>SUM(I94:K94)</f>
        <v>0</v>
      </c>
      <c r="N94" s="126"/>
      <c r="O94" s="126"/>
      <c r="P94" s="126"/>
      <c r="Q94" s="126"/>
      <c r="R94" s="126"/>
    </row>
    <row r="95" spans="2:18" s="29" customFormat="1" ht="12" customHeight="1">
      <c r="B95" s="20">
        <v>4600</v>
      </c>
      <c r="C95" s="600" t="s">
        <v>6</v>
      </c>
      <c r="D95" s="600"/>
      <c r="E95" s="78"/>
      <c r="F95" s="75"/>
      <c r="G95" s="75"/>
      <c r="H95" s="54">
        <f>SUM(E95:G95)</f>
        <v>0</v>
      </c>
      <c r="I95" s="78"/>
      <c r="J95" s="75"/>
      <c r="K95" s="75"/>
      <c r="L95" s="54">
        <f>SUM(I95:K95)</f>
        <v>0</v>
      </c>
      <c r="N95" s="126"/>
      <c r="O95" s="126"/>
      <c r="P95" s="126"/>
      <c r="Q95" s="126"/>
      <c r="R95" s="126"/>
    </row>
    <row r="96" spans="2:18" s="29" customFormat="1">
      <c r="B96" s="202" t="s">
        <v>243</v>
      </c>
      <c r="C96" s="233" t="s">
        <v>12</v>
      </c>
      <c r="D96" s="233"/>
      <c r="E96" s="78"/>
      <c r="F96" s="75"/>
      <c r="G96" s="75"/>
      <c r="H96" s="54">
        <f>SUM(E96:G96)</f>
        <v>0</v>
      </c>
      <c r="I96" s="78"/>
      <c r="J96" s="75"/>
      <c r="K96" s="75"/>
      <c r="L96" s="54">
        <f>SUM(I96:K96)</f>
        <v>0</v>
      </c>
      <c r="N96" s="126"/>
      <c r="O96" s="126"/>
      <c r="P96" s="126"/>
      <c r="Q96" s="126"/>
      <c r="R96" s="126"/>
    </row>
    <row r="97" spans="2:18" s="29" customFormat="1" ht="12.75" thickBot="1">
      <c r="B97" s="24">
        <v>98</v>
      </c>
      <c r="C97" s="234" t="s">
        <v>7</v>
      </c>
      <c r="D97" s="232"/>
      <c r="E97" s="157"/>
      <c r="F97" s="158"/>
      <c r="G97" s="158"/>
      <c r="H97" s="54">
        <f>SUM(E97:G97)</f>
        <v>0</v>
      </c>
      <c r="I97" s="157"/>
      <c r="J97" s="158"/>
      <c r="K97" s="158"/>
      <c r="L97" s="54">
        <f>SUM(I97:K97)</f>
        <v>0</v>
      </c>
      <c r="N97" s="126"/>
      <c r="O97" s="126"/>
      <c r="P97" s="126"/>
      <c r="Q97" s="126"/>
      <c r="R97" s="126"/>
    </row>
    <row r="98" spans="2:18" s="29" customFormat="1" ht="12.75" thickBot="1">
      <c r="B98" s="14"/>
      <c r="C98" s="15"/>
      <c r="D98" s="16" t="s">
        <v>68</v>
      </c>
      <c r="E98" s="147">
        <f>SUM(E87+E88+E89+E90+E91+E93+E94+E95+E96+E97)</f>
        <v>121950</v>
      </c>
      <c r="F98" s="148">
        <f>SUM(F87+F88+F89+F90+F91+F93+F94+F95+F96+F97)</f>
        <v>0</v>
      </c>
      <c r="G98" s="148">
        <f>SUM(G87+G88+G89+G90+G91+G93+G94+G95+G96+G97)</f>
        <v>0</v>
      </c>
      <c r="H98" s="149">
        <f>SUM(H87+H88+H89+H90+H91+H94+H93+H95+H96+H97)</f>
        <v>121950</v>
      </c>
      <c r="I98" s="147">
        <f>SUM(I87+I88+I89+I90+I91+I93+I94+I95+I96+I97)</f>
        <v>90776</v>
      </c>
      <c r="J98" s="148">
        <f>SUM(J87+J88+J89+J90+J91+J93+J94+J95+J96+J97)</f>
        <v>0</v>
      </c>
      <c r="K98" s="148">
        <f>SUM(K87+K88+K89+K90+K91+K93+K94+K95+K96+K97)</f>
        <v>0</v>
      </c>
      <c r="L98" s="149">
        <f>SUM(L87+L88+L89+L90+L91+L94+L93+L95+L96+L97)</f>
        <v>90776</v>
      </c>
      <c r="N98" s="126"/>
      <c r="O98" s="126"/>
      <c r="P98" s="126"/>
      <c r="Q98" s="126"/>
      <c r="R98" s="126"/>
    </row>
    <row r="99" spans="2:18" s="29" customFormat="1" ht="12.75" thickBot="1">
      <c r="B99" s="25"/>
      <c r="C99" s="26"/>
      <c r="D99" s="27"/>
      <c r="E99" s="91"/>
      <c r="F99" s="91"/>
      <c r="G99" s="91"/>
      <c r="H99" s="91"/>
      <c r="I99" s="91"/>
      <c r="J99" s="91"/>
      <c r="K99" s="91"/>
      <c r="L99" s="91"/>
      <c r="N99" s="126"/>
      <c r="O99" s="126"/>
      <c r="P99" s="126"/>
      <c r="Q99" s="126"/>
      <c r="R99" s="126"/>
    </row>
    <row r="100" spans="2:18" s="29" customFormat="1" ht="41.25" customHeight="1" thickBot="1">
      <c r="B100" s="10"/>
      <c r="C100" s="143" t="s">
        <v>1</v>
      </c>
      <c r="D100" s="10" t="s">
        <v>14</v>
      </c>
      <c r="E100" s="150" t="s">
        <v>71</v>
      </c>
      <c r="F100" s="151" t="s">
        <v>72</v>
      </c>
      <c r="G100" s="151" t="s">
        <v>70</v>
      </c>
      <c r="H100" s="152" t="s">
        <v>13</v>
      </c>
      <c r="I100" s="150" t="s">
        <v>71</v>
      </c>
      <c r="J100" s="151" t="s">
        <v>72</v>
      </c>
      <c r="K100" s="151" t="s">
        <v>70</v>
      </c>
      <c r="L100" s="152" t="s">
        <v>13</v>
      </c>
      <c r="N100" s="126"/>
      <c r="O100" s="126"/>
      <c r="P100" s="126"/>
      <c r="Q100" s="126"/>
      <c r="R100" s="126"/>
    </row>
    <row r="101" spans="2:18" s="29" customFormat="1" ht="24.75" customHeight="1" thickBot="1">
      <c r="B101" s="52" t="s">
        <v>15</v>
      </c>
      <c r="C101" s="11">
        <v>283</v>
      </c>
      <c r="D101" s="12" t="s">
        <v>22</v>
      </c>
      <c r="E101" s="153"/>
      <c r="F101" s="154"/>
      <c r="G101" s="154"/>
      <c r="H101" s="155"/>
      <c r="I101" s="153"/>
      <c r="J101" s="154"/>
      <c r="K101" s="154"/>
      <c r="L101" s="155"/>
      <c r="N101" s="126"/>
      <c r="O101" s="126"/>
      <c r="P101" s="126"/>
      <c r="Q101" s="126"/>
      <c r="R101" s="126"/>
    </row>
    <row r="102" spans="2:18" s="29" customFormat="1" ht="12" customHeight="1">
      <c r="B102" s="19" t="s">
        <v>10</v>
      </c>
      <c r="C102" s="601" t="s">
        <v>16</v>
      </c>
      <c r="D102" s="601"/>
      <c r="E102" s="146"/>
      <c r="F102" s="161">
        <v>54</v>
      </c>
      <c r="G102" s="161"/>
      <c r="H102" s="162">
        <f>SUM(E102:G102)</f>
        <v>54</v>
      </c>
      <c r="I102" s="146"/>
      <c r="J102" s="161">
        <v>54</v>
      </c>
      <c r="K102" s="161"/>
      <c r="L102" s="162">
        <f>SUM(I102:K102)</f>
        <v>54</v>
      </c>
      <c r="N102" s="126"/>
      <c r="O102" s="126"/>
      <c r="P102" s="126"/>
      <c r="Q102" s="126"/>
      <c r="R102" s="126"/>
    </row>
    <row r="103" spans="2:18" s="29" customFormat="1">
      <c r="B103" s="20">
        <v>1000</v>
      </c>
      <c r="C103" s="231" t="s">
        <v>2</v>
      </c>
      <c r="D103" s="231"/>
      <c r="E103" s="78">
        <v>35944</v>
      </c>
      <c r="F103" s="75">
        <v>8201</v>
      </c>
      <c r="G103" s="75"/>
      <c r="H103" s="54">
        <f>SUM(E103:G103)</f>
        <v>44145</v>
      </c>
      <c r="I103" s="78">
        <v>12471</v>
      </c>
      <c r="J103" s="75">
        <v>8201</v>
      </c>
      <c r="K103" s="75"/>
      <c r="L103" s="54">
        <f>SUM(I103:K103)</f>
        <v>20672</v>
      </c>
      <c r="N103" s="126"/>
      <c r="O103" s="126"/>
      <c r="P103" s="126"/>
      <c r="Q103" s="126"/>
      <c r="R103" s="126"/>
    </row>
    <row r="104" spans="2:18" s="29" customFormat="1">
      <c r="B104" s="21" t="s">
        <v>190</v>
      </c>
      <c r="C104" s="231" t="s">
        <v>191</v>
      </c>
      <c r="D104" s="231"/>
      <c r="E104" s="78"/>
      <c r="F104" s="75"/>
      <c r="G104" s="75"/>
      <c r="H104" s="54">
        <f>SUM(E104:G104)</f>
        <v>0</v>
      </c>
      <c r="I104" s="78"/>
      <c r="J104" s="75"/>
      <c r="K104" s="75"/>
      <c r="L104" s="54">
        <f>SUM(I104:K104)</f>
        <v>0</v>
      </c>
      <c r="N104" s="126"/>
      <c r="O104" s="126"/>
      <c r="P104" s="126"/>
      <c r="Q104" s="126"/>
      <c r="R104" s="126"/>
    </row>
    <row r="105" spans="2:18" s="29" customFormat="1">
      <c r="B105" s="22" t="s">
        <v>28</v>
      </c>
      <c r="C105" s="232" t="s">
        <v>192</v>
      </c>
      <c r="D105" s="232"/>
      <c r="E105" s="78"/>
      <c r="F105" s="75"/>
      <c r="G105" s="75"/>
      <c r="H105" s="54">
        <f>SUM(E105:G105)</f>
        <v>0</v>
      </c>
      <c r="I105" s="78"/>
      <c r="J105" s="75"/>
      <c r="K105" s="75"/>
      <c r="L105" s="54">
        <f>SUM(I105:K105)</f>
        <v>0</v>
      </c>
      <c r="N105" s="126"/>
      <c r="O105" s="126"/>
      <c r="P105" s="126"/>
      <c r="Q105" s="126"/>
      <c r="R105" s="126"/>
    </row>
    <row r="106" spans="2:18" s="29" customFormat="1">
      <c r="B106" s="20">
        <v>4200</v>
      </c>
      <c r="C106" s="232" t="s">
        <v>3</v>
      </c>
      <c r="D106" s="232"/>
      <c r="E106" s="78"/>
      <c r="F106" s="75"/>
      <c r="G106" s="75"/>
      <c r="H106" s="54">
        <f>SUM(E106:G106)</f>
        <v>0</v>
      </c>
      <c r="I106" s="78"/>
      <c r="J106" s="75"/>
      <c r="K106" s="75"/>
      <c r="L106" s="54">
        <f>SUM(I106:K106)</f>
        <v>0</v>
      </c>
      <c r="N106" s="126"/>
      <c r="O106" s="126"/>
      <c r="P106" s="126"/>
      <c r="Q106" s="126"/>
      <c r="R106" s="126"/>
    </row>
    <row r="107" spans="2:18" s="29" customFormat="1" ht="13.5" customHeight="1">
      <c r="B107" s="13"/>
      <c r="C107" s="9">
        <v>4214</v>
      </c>
      <c r="D107" s="8" t="s">
        <v>193</v>
      </c>
      <c r="E107" s="78"/>
      <c r="F107" s="75"/>
      <c r="G107" s="75"/>
      <c r="H107" s="54"/>
      <c r="I107" s="78"/>
      <c r="J107" s="75"/>
      <c r="K107" s="75"/>
      <c r="L107" s="54"/>
      <c r="N107" s="126"/>
      <c r="O107" s="126"/>
      <c r="P107" s="126"/>
      <c r="Q107" s="126"/>
      <c r="R107" s="126"/>
    </row>
    <row r="108" spans="2:18" s="29" customFormat="1">
      <c r="B108" s="20">
        <v>4300</v>
      </c>
      <c r="C108" s="230" t="s">
        <v>4</v>
      </c>
      <c r="D108" s="230"/>
      <c r="E108" s="78"/>
      <c r="F108" s="75"/>
      <c r="G108" s="75"/>
      <c r="H108" s="54">
        <f>SUM(E108:G108)</f>
        <v>0</v>
      </c>
      <c r="I108" s="78"/>
      <c r="J108" s="75"/>
      <c r="K108" s="75"/>
      <c r="L108" s="54">
        <f>SUM(I108:K108)</f>
        <v>0</v>
      </c>
      <c r="N108" s="126"/>
      <c r="O108" s="126"/>
      <c r="P108" s="126"/>
      <c r="Q108" s="126"/>
      <c r="R108" s="126"/>
    </row>
    <row r="109" spans="2:18" s="29" customFormat="1">
      <c r="B109" s="20">
        <v>4500</v>
      </c>
      <c r="C109" s="232" t="s">
        <v>5</v>
      </c>
      <c r="D109" s="232"/>
      <c r="E109" s="78"/>
      <c r="F109" s="75"/>
      <c r="G109" s="75"/>
      <c r="H109" s="54">
        <f>SUM(E109:G109)</f>
        <v>0</v>
      </c>
      <c r="I109" s="78"/>
      <c r="J109" s="75"/>
      <c r="K109" s="75"/>
      <c r="L109" s="54">
        <f>SUM(I109:K109)</f>
        <v>0</v>
      </c>
      <c r="N109" s="126"/>
      <c r="O109" s="126"/>
      <c r="P109" s="126"/>
      <c r="Q109" s="126"/>
      <c r="R109" s="126"/>
    </row>
    <row r="110" spans="2:18" s="29" customFormat="1" ht="12" customHeight="1">
      <c r="B110" s="20">
        <v>4600</v>
      </c>
      <c r="C110" s="600" t="s">
        <v>6</v>
      </c>
      <c r="D110" s="600"/>
      <c r="E110" s="78"/>
      <c r="F110" s="75"/>
      <c r="G110" s="75"/>
      <c r="H110" s="54">
        <f>SUM(E110:G110)</f>
        <v>0</v>
      </c>
      <c r="I110" s="78"/>
      <c r="J110" s="75"/>
      <c r="K110" s="75"/>
      <c r="L110" s="54">
        <f>SUM(I110:K110)</f>
        <v>0</v>
      </c>
      <c r="N110" s="126"/>
      <c r="O110" s="126"/>
      <c r="P110" s="126"/>
      <c r="Q110" s="126"/>
      <c r="R110" s="126"/>
    </row>
    <row r="111" spans="2:18" s="29" customFormat="1">
      <c r="B111" s="202" t="s">
        <v>243</v>
      </c>
      <c r="C111" s="233" t="s">
        <v>12</v>
      </c>
      <c r="D111" s="233"/>
      <c r="E111" s="78">
        <v>35000</v>
      </c>
      <c r="F111" s="75">
        <v>21082</v>
      </c>
      <c r="G111" s="75"/>
      <c r="H111" s="54">
        <f>SUM(E111:G111)</f>
        <v>56082</v>
      </c>
      <c r="I111" s="78">
        <v>34092</v>
      </c>
      <c r="J111" s="75">
        <v>21082</v>
      </c>
      <c r="K111" s="75"/>
      <c r="L111" s="54">
        <f>SUM(I111:K111)</f>
        <v>55174</v>
      </c>
      <c r="N111" s="126"/>
      <c r="O111" s="126"/>
      <c r="P111" s="126"/>
      <c r="Q111" s="126"/>
      <c r="R111" s="126"/>
    </row>
    <row r="112" spans="2:18" s="29" customFormat="1" ht="12.75" thickBot="1">
      <c r="B112" s="24">
        <v>98</v>
      </c>
      <c r="C112" s="234" t="s">
        <v>7</v>
      </c>
      <c r="D112" s="232"/>
      <c r="E112" s="163"/>
      <c r="F112" s="164"/>
      <c r="G112" s="164"/>
      <c r="H112" s="159">
        <f>SUM(E112:G112)</f>
        <v>0</v>
      </c>
      <c r="I112" s="163"/>
      <c r="J112" s="164"/>
      <c r="K112" s="164"/>
      <c r="L112" s="159">
        <f>SUM(I112:K112)</f>
        <v>0</v>
      </c>
      <c r="N112" s="126"/>
      <c r="O112" s="126"/>
      <c r="P112" s="126"/>
      <c r="Q112" s="126"/>
      <c r="R112" s="126"/>
    </row>
    <row r="113" spans="2:18" s="29" customFormat="1" ht="12.75" thickBot="1">
      <c r="B113" s="14"/>
      <c r="C113" s="15"/>
      <c r="D113" s="16" t="s">
        <v>68</v>
      </c>
      <c r="E113" s="147">
        <f t="shared" ref="E113:L113" si="26">SUM(E102+E103+E104+E105+E106+E108+E109+E110+E111+E112)</f>
        <v>70944</v>
      </c>
      <c r="F113" s="148">
        <f t="shared" si="26"/>
        <v>29337</v>
      </c>
      <c r="G113" s="148">
        <f t="shared" si="26"/>
        <v>0</v>
      </c>
      <c r="H113" s="149">
        <f t="shared" si="26"/>
        <v>100281</v>
      </c>
      <c r="I113" s="147">
        <f t="shared" si="26"/>
        <v>46563</v>
      </c>
      <c r="J113" s="148">
        <f t="shared" si="26"/>
        <v>29337</v>
      </c>
      <c r="K113" s="148">
        <f t="shared" si="26"/>
        <v>0</v>
      </c>
      <c r="L113" s="149">
        <f t="shared" si="26"/>
        <v>75900</v>
      </c>
      <c r="N113" s="126"/>
      <c r="O113" s="126"/>
      <c r="P113" s="126"/>
      <c r="Q113" s="126"/>
      <c r="R113" s="126"/>
    </row>
    <row r="114" spans="2:18" s="29" customFormat="1" ht="12.75" thickBot="1">
      <c r="B114" s="25"/>
      <c r="C114" s="26"/>
      <c r="D114" s="27"/>
      <c r="E114" s="28"/>
      <c r="F114" s="28"/>
      <c r="G114" s="28"/>
      <c r="H114" s="28"/>
      <c r="I114" s="28"/>
      <c r="J114" s="28"/>
      <c r="K114" s="28"/>
      <c r="L114" s="28"/>
      <c r="N114" s="126"/>
      <c r="O114" s="126"/>
      <c r="P114" s="126"/>
      <c r="Q114" s="126"/>
      <c r="R114" s="126"/>
    </row>
    <row r="115" spans="2:18" s="29" customFormat="1" ht="36.75" customHeight="1" thickBot="1">
      <c r="B115" s="10"/>
      <c r="C115" s="143" t="s">
        <v>1</v>
      </c>
      <c r="D115" s="10" t="s">
        <v>14</v>
      </c>
      <c r="E115" s="150" t="s">
        <v>71</v>
      </c>
      <c r="F115" s="151" t="s">
        <v>72</v>
      </c>
      <c r="G115" s="151" t="s">
        <v>70</v>
      </c>
      <c r="H115" s="152" t="s">
        <v>13</v>
      </c>
      <c r="I115" s="150" t="s">
        <v>71</v>
      </c>
      <c r="J115" s="151" t="s">
        <v>72</v>
      </c>
      <c r="K115" s="151" t="s">
        <v>70</v>
      </c>
      <c r="L115" s="152" t="s">
        <v>13</v>
      </c>
      <c r="N115" s="126"/>
      <c r="O115" s="126"/>
      <c r="P115" s="126"/>
      <c r="Q115" s="126"/>
      <c r="R115" s="126"/>
    </row>
    <row r="116" spans="2:18" s="29" customFormat="1" ht="24.75" thickBot="1">
      <c r="B116" s="52" t="s">
        <v>15</v>
      </c>
      <c r="C116" s="11">
        <v>284</v>
      </c>
      <c r="D116" s="12" t="s">
        <v>23</v>
      </c>
      <c r="E116" s="153"/>
      <c r="F116" s="154"/>
      <c r="G116" s="154"/>
      <c r="H116" s="155"/>
      <c r="I116" s="153"/>
      <c r="J116" s="154"/>
      <c r="K116" s="154"/>
      <c r="L116" s="155"/>
      <c r="N116" s="126"/>
      <c r="O116" s="126"/>
      <c r="P116" s="126"/>
      <c r="Q116" s="126"/>
      <c r="R116" s="126"/>
    </row>
    <row r="117" spans="2:18" s="29" customFormat="1" ht="12" customHeight="1">
      <c r="B117" s="19" t="s">
        <v>10</v>
      </c>
      <c r="C117" s="601" t="s">
        <v>16</v>
      </c>
      <c r="D117" s="601"/>
      <c r="E117" s="156"/>
      <c r="F117" s="74"/>
      <c r="G117" s="74"/>
      <c r="H117" s="54">
        <f>SUM(E117:G117)</f>
        <v>0</v>
      </c>
      <c r="I117" s="156"/>
      <c r="J117" s="74"/>
      <c r="K117" s="74"/>
      <c r="L117" s="54">
        <f>SUM(I117:K117)</f>
        <v>0</v>
      </c>
      <c r="N117" s="126"/>
      <c r="O117" s="126"/>
      <c r="P117" s="126"/>
      <c r="Q117" s="126"/>
      <c r="R117" s="126"/>
    </row>
    <row r="118" spans="2:18" s="29" customFormat="1">
      <c r="B118" s="20">
        <v>1000</v>
      </c>
      <c r="C118" s="231" t="s">
        <v>2</v>
      </c>
      <c r="D118" s="231"/>
      <c r="E118" s="78">
        <v>61695</v>
      </c>
      <c r="F118" s="75">
        <v>66599</v>
      </c>
      <c r="G118" s="75"/>
      <c r="H118" s="54">
        <f>SUM(E118:G118)</f>
        <v>128294</v>
      </c>
      <c r="I118" s="78"/>
      <c r="J118" s="75">
        <v>66599</v>
      </c>
      <c r="K118" s="75"/>
      <c r="L118" s="54">
        <f>SUM(I118:K118)</f>
        <v>66599</v>
      </c>
      <c r="N118" s="126"/>
      <c r="O118" s="126"/>
      <c r="P118" s="126"/>
      <c r="Q118" s="126"/>
      <c r="R118" s="126"/>
    </row>
    <row r="119" spans="2:18" s="29" customFormat="1">
      <c r="B119" s="21" t="s">
        <v>190</v>
      </c>
      <c r="C119" s="231" t="s">
        <v>191</v>
      </c>
      <c r="D119" s="231"/>
      <c r="E119" s="78"/>
      <c r="F119" s="75"/>
      <c r="G119" s="75"/>
      <c r="H119" s="54">
        <f>SUM(E119:G119)</f>
        <v>0</v>
      </c>
      <c r="I119" s="78"/>
      <c r="J119" s="75"/>
      <c r="K119" s="75"/>
      <c r="L119" s="54">
        <f>SUM(I119:K119)</f>
        <v>0</v>
      </c>
      <c r="N119" s="126"/>
      <c r="O119" s="126"/>
      <c r="P119" s="126"/>
      <c r="Q119" s="126"/>
      <c r="R119" s="126"/>
    </row>
    <row r="120" spans="2:18" s="29" customFormat="1">
      <c r="B120" s="22" t="s">
        <v>28</v>
      </c>
      <c r="C120" s="232" t="s">
        <v>192</v>
      </c>
      <c r="D120" s="232"/>
      <c r="E120" s="78"/>
      <c r="F120" s="75"/>
      <c r="G120" s="75"/>
      <c r="H120" s="54">
        <f>SUM(E120:G120)</f>
        <v>0</v>
      </c>
      <c r="I120" s="78"/>
      <c r="J120" s="75"/>
      <c r="K120" s="75"/>
      <c r="L120" s="54">
        <f>SUM(I120:K120)</f>
        <v>0</v>
      </c>
      <c r="N120" s="126"/>
      <c r="O120" s="126"/>
      <c r="P120" s="126"/>
      <c r="Q120" s="126"/>
      <c r="R120" s="126"/>
    </row>
    <row r="121" spans="2:18" s="29" customFormat="1">
      <c r="B121" s="20">
        <v>4200</v>
      </c>
      <c r="C121" s="232" t="s">
        <v>3</v>
      </c>
      <c r="D121" s="232"/>
      <c r="E121" s="78"/>
      <c r="F121" s="75"/>
      <c r="G121" s="75"/>
      <c r="H121" s="54">
        <f>SUM(E121:G121)</f>
        <v>0</v>
      </c>
      <c r="I121" s="78"/>
      <c r="J121" s="75"/>
      <c r="K121" s="75"/>
      <c r="L121" s="54">
        <f>SUM(I121:K121)</f>
        <v>0</v>
      </c>
      <c r="N121" s="126"/>
      <c r="O121" s="126"/>
      <c r="P121" s="126"/>
      <c r="Q121" s="126"/>
      <c r="R121" s="126"/>
    </row>
    <row r="122" spans="2:18" s="29" customFormat="1" ht="14.25" customHeight="1">
      <c r="B122" s="13"/>
      <c r="C122" s="9">
        <v>4214</v>
      </c>
      <c r="D122" s="8" t="s">
        <v>193</v>
      </c>
      <c r="E122" s="78"/>
      <c r="F122" s="75"/>
      <c r="G122" s="75"/>
      <c r="H122" s="54"/>
      <c r="I122" s="78"/>
      <c r="J122" s="75"/>
      <c r="K122" s="75"/>
      <c r="L122" s="54"/>
      <c r="N122" s="126"/>
      <c r="O122" s="126"/>
      <c r="P122" s="126"/>
      <c r="Q122" s="126"/>
      <c r="R122" s="126"/>
    </row>
    <row r="123" spans="2:18" s="29" customFormat="1">
      <c r="B123" s="20">
        <v>4300</v>
      </c>
      <c r="C123" s="230" t="s">
        <v>4</v>
      </c>
      <c r="D123" s="230"/>
      <c r="E123" s="78"/>
      <c r="F123" s="75"/>
      <c r="G123" s="75"/>
      <c r="H123" s="54">
        <f>SUM(E123:G123)</f>
        <v>0</v>
      </c>
      <c r="I123" s="78"/>
      <c r="J123" s="75"/>
      <c r="K123" s="75"/>
      <c r="L123" s="54">
        <f>SUM(I123:K123)</f>
        <v>0</v>
      </c>
      <c r="N123" s="126"/>
      <c r="O123" s="126"/>
      <c r="P123" s="126"/>
      <c r="Q123" s="126"/>
      <c r="R123" s="126"/>
    </row>
    <row r="124" spans="2:18" s="29" customFormat="1">
      <c r="B124" s="20">
        <v>4500</v>
      </c>
      <c r="C124" s="232" t="s">
        <v>5</v>
      </c>
      <c r="D124" s="232"/>
      <c r="E124" s="78"/>
      <c r="F124" s="75"/>
      <c r="G124" s="75"/>
      <c r="H124" s="54">
        <f>SUM(E124:G124)</f>
        <v>0</v>
      </c>
      <c r="I124" s="78"/>
      <c r="J124" s="75"/>
      <c r="K124" s="75"/>
      <c r="L124" s="54">
        <f>SUM(I124:K124)</f>
        <v>0</v>
      </c>
      <c r="N124" s="126"/>
      <c r="O124" s="126"/>
      <c r="P124" s="126"/>
      <c r="Q124" s="126"/>
      <c r="R124" s="126"/>
    </row>
    <row r="125" spans="2:18" s="29" customFormat="1" ht="12" customHeight="1">
      <c r="B125" s="20">
        <v>4600</v>
      </c>
      <c r="C125" s="600" t="s">
        <v>6</v>
      </c>
      <c r="D125" s="600"/>
      <c r="E125" s="78"/>
      <c r="F125" s="75"/>
      <c r="G125" s="75"/>
      <c r="H125" s="54">
        <f>SUM(E125:G125)</f>
        <v>0</v>
      </c>
      <c r="I125" s="78"/>
      <c r="J125" s="75"/>
      <c r="K125" s="75"/>
      <c r="L125" s="54">
        <f>SUM(I125:K125)</f>
        <v>0</v>
      </c>
      <c r="N125" s="126"/>
      <c r="O125" s="126"/>
      <c r="P125" s="126"/>
      <c r="Q125" s="126"/>
      <c r="R125" s="126"/>
    </row>
    <row r="126" spans="2:18" s="29" customFormat="1">
      <c r="B126" s="202" t="s">
        <v>243</v>
      </c>
      <c r="C126" s="233" t="s">
        <v>12</v>
      </c>
      <c r="D126" s="233"/>
      <c r="E126" s="78">
        <v>105512</v>
      </c>
      <c r="F126" s="75"/>
      <c r="G126" s="75"/>
      <c r="H126" s="54">
        <f>SUM(E126:G126)</f>
        <v>105512</v>
      </c>
      <c r="I126" s="78">
        <v>105512</v>
      </c>
      <c r="J126" s="75"/>
      <c r="K126" s="75"/>
      <c r="L126" s="54">
        <f>SUM(I126:K126)</f>
        <v>105512</v>
      </c>
      <c r="N126" s="126"/>
      <c r="O126" s="126"/>
      <c r="P126" s="126"/>
      <c r="Q126" s="126"/>
      <c r="R126" s="126"/>
    </row>
    <row r="127" spans="2:18" s="29" customFormat="1" ht="12.75" thickBot="1">
      <c r="B127" s="24">
        <v>98</v>
      </c>
      <c r="C127" s="234" t="s">
        <v>7</v>
      </c>
      <c r="D127" s="232"/>
      <c r="E127" s="157"/>
      <c r="F127" s="158"/>
      <c r="G127" s="158"/>
      <c r="H127" s="54">
        <f>SUM(E127:G127)</f>
        <v>0</v>
      </c>
      <c r="I127" s="157"/>
      <c r="J127" s="158"/>
      <c r="K127" s="158"/>
      <c r="L127" s="54">
        <f>SUM(I127:K127)</f>
        <v>0</v>
      </c>
      <c r="N127" s="126"/>
      <c r="O127" s="126"/>
      <c r="P127" s="126"/>
      <c r="Q127" s="126"/>
      <c r="R127" s="126"/>
    </row>
    <row r="128" spans="2:18" s="29" customFormat="1" ht="12.75" thickBot="1">
      <c r="B128" s="14"/>
      <c r="C128" s="15"/>
      <c r="D128" s="16" t="s">
        <v>68</v>
      </c>
      <c r="E128" s="147">
        <f t="shared" ref="E128:L128" si="27">SUM(E117+E118+E119+E120+E121+E123+E124+E125+E126+E127)</f>
        <v>167207</v>
      </c>
      <c r="F128" s="148">
        <f t="shared" si="27"/>
        <v>66599</v>
      </c>
      <c r="G128" s="148">
        <f t="shared" si="27"/>
        <v>0</v>
      </c>
      <c r="H128" s="149">
        <f t="shared" si="27"/>
        <v>233806</v>
      </c>
      <c r="I128" s="147">
        <f t="shared" si="27"/>
        <v>105512</v>
      </c>
      <c r="J128" s="148">
        <f t="shared" si="27"/>
        <v>66599</v>
      </c>
      <c r="K128" s="148">
        <f t="shared" si="27"/>
        <v>0</v>
      </c>
      <c r="L128" s="149">
        <f t="shared" si="27"/>
        <v>172111</v>
      </c>
      <c r="N128" s="126"/>
      <c r="O128" s="126"/>
      <c r="P128" s="126"/>
      <c r="Q128" s="126"/>
      <c r="R128" s="126"/>
    </row>
    <row r="129" spans="2:18" s="29" customFormat="1" ht="12.75" thickBot="1">
      <c r="B129" s="59"/>
      <c r="C129" s="90"/>
      <c r="D129" s="94"/>
      <c r="E129" s="91"/>
      <c r="F129" s="91"/>
      <c r="G129" s="91"/>
      <c r="H129" s="91"/>
      <c r="I129" s="91"/>
      <c r="J129" s="91"/>
      <c r="K129" s="91"/>
      <c r="L129" s="91"/>
      <c r="N129" s="126"/>
      <c r="O129" s="126"/>
      <c r="P129" s="126"/>
      <c r="Q129" s="126"/>
      <c r="R129" s="126"/>
    </row>
    <row r="130" spans="2:18" s="29" customFormat="1" ht="37.5" customHeight="1" thickBot="1">
      <c r="B130" s="10"/>
      <c r="C130" s="143" t="s">
        <v>1</v>
      </c>
      <c r="D130" s="10" t="s">
        <v>14</v>
      </c>
      <c r="E130" s="150" t="s">
        <v>71</v>
      </c>
      <c r="F130" s="151" t="s">
        <v>72</v>
      </c>
      <c r="G130" s="151" t="s">
        <v>70</v>
      </c>
      <c r="H130" s="152" t="s">
        <v>13</v>
      </c>
      <c r="I130" s="150" t="s">
        <v>71</v>
      </c>
      <c r="J130" s="151" t="s">
        <v>72</v>
      </c>
      <c r="K130" s="151" t="s">
        <v>70</v>
      </c>
      <c r="L130" s="152" t="s">
        <v>13</v>
      </c>
      <c r="N130" s="126"/>
      <c r="O130" s="126"/>
      <c r="P130" s="126"/>
      <c r="Q130" s="126"/>
      <c r="R130" s="126"/>
    </row>
    <row r="131" spans="2:18" s="29" customFormat="1" ht="24" customHeight="1" thickBot="1">
      <c r="B131" s="52" t="s">
        <v>15</v>
      </c>
      <c r="C131" s="11">
        <v>285</v>
      </c>
      <c r="D131" s="12" t="s">
        <v>24</v>
      </c>
      <c r="E131" s="153"/>
      <c r="F131" s="154"/>
      <c r="G131" s="154"/>
      <c r="H131" s="155"/>
      <c r="I131" s="153"/>
      <c r="J131" s="154"/>
      <c r="K131" s="154"/>
      <c r="L131" s="155"/>
      <c r="N131" s="126"/>
      <c r="O131" s="126"/>
      <c r="P131" s="126"/>
      <c r="Q131" s="126"/>
      <c r="R131" s="126"/>
    </row>
    <row r="132" spans="2:18" s="29" customFormat="1" ht="12" customHeight="1">
      <c r="B132" s="19" t="s">
        <v>10</v>
      </c>
      <c r="C132" s="601" t="s">
        <v>16</v>
      </c>
      <c r="D132" s="601"/>
      <c r="E132" s="156"/>
      <c r="F132" s="74"/>
      <c r="G132" s="74"/>
      <c r="H132" s="54">
        <f>SUM(E132:G132)</f>
        <v>0</v>
      </c>
      <c r="I132" s="156"/>
      <c r="J132" s="74"/>
      <c r="K132" s="74"/>
      <c r="L132" s="54">
        <f>SUM(I132:K132)</f>
        <v>0</v>
      </c>
      <c r="M132" s="165"/>
      <c r="N132" s="126"/>
      <c r="O132" s="126"/>
      <c r="P132" s="126"/>
      <c r="Q132" s="126"/>
      <c r="R132" s="126"/>
    </row>
    <row r="133" spans="2:18" s="29" customFormat="1">
      <c r="B133" s="20">
        <v>1000</v>
      </c>
      <c r="C133" s="231" t="s">
        <v>2</v>
      </c>
      <c r="D133" s="231"/>
      <c r="E133" s="78">
        <v>12781</v>
      </c>
      <c r="F133" s="75"/>
      <c r="G133" s="75"/>
      <c r="H133" s="54">
        <f t="shared" ref="H133:H143" si="28">SUM(E133:G133)</f>
        <v>12781</v>
      </c>
      <c r="I133" s="78"/>
      <c r="J133" s="75"/>
      <c r="K133" s="75"/>
      <c r="L133" s="54">
        <f t="shared" ref="L133:L143" si="29">SUM(I133:K133)</f>
        <v>0</v>
      </c>
      <c r="M133" s="165"/>
      <c r="N133" s="126"/>
      <c r="O133" s="126"/>
      <c r="P133" s="126"/>
      <c r="Q133" s="126"/>
      <c r="R133" s="126"/>
    </row>
    <row r="134" spans="2:18" s="29" customFormat="1">
      <c r="B134" s="21" t="s">
        <v>190</v>
      </c>
      <c r="C134" s="231" t="s">
        <v>191</v>
      </c>
      <c r="D134" s="231"/>
      <c r="E134" s="78"/>
      <c r="F134" s="75"/>
      <c r="G134" s="75"/>
      <c r="H134" s="54">
        <f t="shared" si="28"/>
        <v>0</v>
      </c>
      <c r="I134" s="78"/>
      <c r="J134" s="75"/>
      <c r="K134" s="75"/>
      <c r="L134" s="54">
        <f t="shared" si="29"/>
        <v>0</v>
      </c>
      <c r="M134" s="165"/>
      <c r="N134" s="126"/>
      <c r="O134" s="126"/>
      <c r="P134" s="126"/>
      <c r="Q134" s="126"/>
      <c r="R134" s="126"/>
    </row>
    <row r="135" spans="2:18" s="29" customFormat="1">
      <c r="B135" s="22" t="s">
        <v>28</v>
      </c>
      <c r="C135" s="232" t="s">
        <v>192</v>
      </c>
      <c r="D135" s="232"/>
      <c r="E135" s="78"/>
      <c r="F135" s="75"/>
      <c r="G135" s="75"/>
      <c r="H135" s="54">
        <f t="shared" si="28"/>
        <v>0</v>
      </c>
      <c r="I135" s="78"/>
      <c r="J135" s="75"/>
      <c r="K135" s="75"/>
      <c r="L135" s="54">
        <f t="shared" si="29"/>
        <v>0</v>
      </c>
      <c r="M135" s="165"/>
      <c r="N135" s="126"/>
      <c r="O135" s="126"/>
      <c r="P135" s="126"/>
      <c r="Q135" s="126"/>
      <c r="R135" s="126"/>
    </row>
    <row r="136" spans="2:18" s="29" customFormat="1">
      <c r="B136" s="20">
        <v>4200</v>
      </c>
      <c r="C136" s="232" t="s">
        <v>3</v>
      </c>
      <c r="D136" s="232"/>
      <c r="E136" s="78"/>
      <c r="F136" s="75"/>
      <c r="G136" s="75"/>
      <c r="H136" s="54">
        <f t="shared" si="28"/>
        <v>0</v>
      </c>
      <c r="I136" s="78"/>
      <c r="J136" s="75"/>
      <c r="K136" s="75"/>
      <c r="L136" s="54">
        <f t="shared" si="29"/>
        <v>0</v>
      </c>
      <c r="M136" s="165"/>
      <c r="N136" s="126"/>
      <c r="O136" s="126"/>
      <c r="P136" s="126"/>
      <c r="Q136" s="126"/>
      <c r="R136" s="126"/>
    </row>
    <row r="137" spans="2:18" s="29" customFormat="1" ht="17.25" customHeight="1">
      <c r="B137" s="13"/>
      <c r="C137" s="9">
        <v>4214</v>
      </c>
      <c r="D137" s="8" t="s">
        <v>193</v>
      </c>
      <c r="E137" s="78"/>
      <c r="F137" s="75"/>
      <c r="G137" s="75"/>
      <c r="H137" s="54">
        <f t="shared" si="28"/>
        <v>0</v>
      </c>
      <c r="I137" s="78"/>
      <c r="J137" s="75"/>
      <c r="K137" s="75"/>
      <c r="L137" s="54">
        <f t="shared" si="29"/>
        <v>0</v>
      </c>
      <c r="M137" s="165"/>
      <c r="N137" s="126"/>
      <c r="O137" s="126"/>
      <c r="P137" s="126"/>
      <c r="Q137" s="126"/>
      <c r="R137" s="126"/>
    </row>
    <row r="138" spans="2:18" s="29" customFormat="1">
      <c r="B138" s="20">
        <v>4300</v>
      </c>
      <c r="C138" s="230" t="s">
        <v>4</v>
      </c>
      <c r="D138" s="230"/>
      <c r="E138" s="78"/>
      <c r="F138" s="75"/>
      <c r="G138" s="75"/>
      <c r="H138" s="54">
        <f t="shared" si="28"/>
        <v>0</v>
      </c>
      <c r="I138" s="78"/>
      <c r="J138" s="75"/>
      <c r="K138" s="75"/>
      <c r="L138" s="54">
        <f t="shared" si="29"/>
        <v>0</v>
      </c>
      <c r="M138" s="165"/>
      <c r="N138" s="126"/>
      <c r="O138" s="126"/>
      <c r="P138" s="126"/>
      <c r="Q138" s="126"/>
      <c r="R138" s="126"/>
    </row>
    <row r="139" spans="2:18" s="29" customFormat="1">
      <c r="B139" s="20">
        <v>4500</v>
      </c>
      <c r="C139" s="232" t="s">
        <v>5</v>
      </c>
      <c r="D139" s="232"/>
      <c r="E139" s="78"/>
      <c r="F139" s="75"/>
      <c r="G139" s="75"/>
      <c r="H139" s="54">
        <f t="shared" si="28"/>
        <v>0</v>
      </c>
      <c r="I139" s="78"/>
      <c r="J139" s="75"/>
      <c r="K139" s="75"/>
      <c r="L139" s="54">
        <f t="shared" si="29"/>
        <v>0</v>
      </c>
      <c r="M139" s="165"/>
      <c r="N139" s="126"/>
      <c r="O139" s="126"/>
      <c r="P139" s="126"/>
      <c r="Q139" s="126"/>
      <c r="R139" s="126"/>
    </row>
    <row r="140" spans="2:18" s="29" customFormat="1" ht="12" customHeight="1">
      <c r="B140" s="20">
        <v>4600</v>
      </c>
      <c r="C140" s="600" t="s">
        <v>6</v>
      </c>
      <c r="D140" s="600"/>
      <c r="E140" s="78"/>
      <c r="F140" s="75"/>
      <c r="G140" s="75"/>
      <c r="H140" s="54">
        <f t="shared" si="28"/>
        <v>0</v>
      </c>
      <c r="I140" s="78"/>
      <c r="J140" s="75"/>
      <c r="K140" s="75"/>
      <c r="L140" s="54">
        <f t="shared" si="29"/>
        <v>0</v>
      </c>
      <c r="M140" s="165"/>
      <c r="N140" s="126"/>
      <c r="O140" s="126"/>
      <c r="P140" s="126"/>
      <c r="Q140" s="126"/>
      <c r="R140" s="126"/>
    </row>
    <row r="141" spans="2:18" s="29" customFormat="1">
      <c r="B141" s="202" t="s">
        <v>243</v>
      </c>
      <c r="C141" s="233" t="s">
        <v>12</v>
      </c>
      <c r="D141" s="233"/>
      <c r="E141" s="78"/>
      <c r="F141" s="75"/>
      <c r="G141" s="75"/>
      <c r="H141" s="54">
        <f t="shared" si="28"/>
        <v>0</v>
      </c>
      <c r="I141" s="78"/>
      <c r="J141" s="75"/>
      <c r="K141" s="75"/>
      <c r="L141" s="54">
        <f t="shared" si="29"/>
        <v>0</v>
      </c>
      <c r="M141" s="165"/>
      <c r="N141" s="126"/>
      <c r="O141" s="126"/>
      <c r="P141" s="126"/>
      <c r="Q141" s="126"/>
      <c r="R141" s="126"/>
    </row>
    <row r="142" spans="2:18" s="29" customFormat="1" ht="12.75" thickBot="1">
      <c r="B142" s="24">
        <v>98</v>
      </c>
      <c r="C142" s="234" t="s">
        <v>7</v>
      </c>
      <c r="D142" s="232"/>
      <c r="E142" s="157"/>
      <c r="F142" s="158"/>
      <c r="G142" s="158"/>
      <c r="H142" s="54">
        <f t="shared" si="28"/>
        <v>0</v>
      </c>
      <c r="I142" s="157"/>
      <c r="J142" s="158"/>
      <c r="K142" s="158"/>
      <c r="L142" s="54">
        <f t="shared" si="29"/>
        <v>0</v>
      </c>
      <c r="M142" s="165"/>
      <c r="N142" s="126"/>
      <c r="O142" s="126"/>
      <c r="P142" s="126"/>
      <c r="Q142" s="126"/>
      <c r="R142" s="126"/>
    </row>
    <row r="143" spans="2:18" s="29" customFormat="1" ht="12.75" thickBot="1">
      <c r="B143" s="14"/>
      <c r="C143" s="15"/>
      <c r="D143" s="16" t="s">
        <v>68</v>
      </c>
      <c r="E143" s="147">
        <f>SUM(E132+E133+E134+E135+E136+E138+E139+E140+E141+E142)</f>
        <v>12781</v>
      </c>
      <c r="F143" s="148">
        <f>SUM(F132+F133+F134+F135+F136+F138+F139+F140+F141+F142)</f>
        <v>0</v>
      </c>
      <c r="G143" s="148">
        <f>SUM(G132+G133+G134+G135+G136+G138+G139+G140+G141+G142)</f>
        <v>0</v>
      </c>
      <c r="H143" s="159">
        <f t="shared" si="28"/>
        <v>12781</v>
      </c>
      <c r="I143" s="147">
        <f>SUM(I132+I133+I134+I135+I136+I138+I139+I140+I141+I142)</f>
        <v>0</v>
      </c>
      <c r="J143" s="148">
        <f>SUM(J132+J133+J134+J135+J136+J138+J139+J140+J141+J142)</f>
        <v>0</v>
      </c>
      <c r="K143" s="148">
        <f>SUM(K132+K133+K134+K135+K136+K138+K139+K140+K141+K142)</f>
        <v>0</v>
      </c>
      <c r="L143" s="159">
        <f t="shared" si="29"/>
        <v>0</v>
      </c>
      <c r="M143" s="165"/>
      <c r="N143" s="126"/>
      <c r="O143" s="126"/>
      <c r="P143" s="126"/>
      <c r="Q143" s="126"/>
      <c r="R143" s="126"/>
    </row>
    <row r="144" spans="2:18" s="29" customFormat="1">
      <c r="B144" s="604" t="s">
        <v>236</v>
      </c>
      <c r="C144" s="604"/>
      <c r="D144" s="604"/>
      <c r="E144" s="165">
        <f>SUM(E143+E128+E113+E98+E83)</f>
        <v>443986</v>
      </c>
      <c r="F144" s="165">
        <f t="shared" ref="F144:H144" si="30">SUM(F143+F128+F113+F98+F83)</f>
        <v>95936</v>
      </c>
      <c r="G144" s="165">
        <f t="shared" si="30"/>
        <v>0</v>
      </c>
      <c r="H144" s="165">
        <f t="shared" si="30"/>
        <v>539922</v>
      </c>
      <c r="I144" s="165">
        <f>SUM(I143+I128+I113+I98+I83)</f>
        <v>285342</v>
      </c>
      <c r="J144" s="165">
        <f t="shared" ref="J144:L144" si="31">SUM(J143+J128+J113+J98+J83)</f>
        <v>95936</v>
      </c>
      <c r="K144" s="165">
        <f t="shared" si="31"/>
        <v>0</v>
      </c>
      <c r="L144" s="165">
        <f t="shared" si="31"/>
        <v>381278</v>
      </c>
      <c r="M144" s="18"/>
      <c r="N144" s="33"/>
      <c r="O144" s="33"/>
      <c r="P144" s="33"/>
      <c r="Q144" s="33"/>
      <c r="R144" s="33"/>
    </row>
    <row r="145" spans="2:18" s="29" customFormat="1" ht="12.75" thickBot="1">
      <c r="E145" s="125"/>
      <c r="F145" s="125"/>
      <c r="G145" s="125"/>
      <c r="H145" s="125"/>
      <c r="I145" s="125"/>
      <c r="J145" s="125"/>
      <c r="K145" s="125"/>
      <c r="L145" s="125"/>
      <c r="N145" s="126"/>
      <c r="O145" s="126"/>
      <c r="P145" s="126"/>
      <c r="Q145" s="126"/>
      <c r="R145" s="126"/>
    </row>
    <row r="146" spans="2:18" s="29" customFormat="1" ht="34.5" customHeight="1" thickBot="1">
      <c r="B146" s="10"/>
      <c r="C146" s="143" t="s">
        <v>1</v>
      </c>
      <c r="D146" s="10" t="s">
        <v>14</v>
      </c>
      <c r="E146" s="150" t="s">
        <v>71</v>
      </c>
      <c r="F146" s="151" t="s">
        <v>72</v>
      </c>
      <c r="G146" s="151" t="s">
        <v>70</v>
      </c>
      <c r="H146" s="152" t="s">
        <v>13</v>
      </c>
      <c r="I146" s="150" t="s">
        <v>71</v>
      </c>
      <c r="J146" s="151" t="s">
        <v>72</v>
      </c>
      <c r="K146" s="151" t="s">
        <v>70</v>
      </c>
      <c r="L146" s="152" t="s">
        <v>13</v>
      </c>
      <c r="N146" s="126"/>
      <c r="O146" s="126"/>
      <c r="P146" s="126"/>
      <c r="Q146" s="126"/>
      <c r="R146" s="126"/>
    </row>
    <row r="147" spans="2:18" s="29" customFormat="1" ht="12.75" thickBot="1">
      <c r="B147" s="52" t="s">
        <v>15</v>
      </c>
      <c r="C147" s="11">
        <v>311</v>
      </c>
      <c r="D147" s="12" t="s">
        <v>25</v>
      </c>
      <c r="E147" s="153"/>
      <c r="F147" s="154"/>
      <c r="G147" s="154"/>
      <c r="H147" s="155"/>
      <c r="I147" s="153"/>
      <c r="J147" s="154"/>
      <c r="K147" s="154"/>
      <c r="L147" s="155"/>
      <c r="N147" s="126"/>
      <c r="O147" s="126"/>
      <c r="P147" s="126"/>
      <c r="Q147" s="126"/>
      <c r="R147" s="126"/>
    </row>
    <row r="148" spans="2:18" s="29" customFormat="1" ht="12" customHeight="1">
      <c r="B148" s="19" t="s">
        <v>10</v>
      </c>
      <c r="C148" s="601" t="s">
        <v>16</v>
      </c>
      <c r="D148" s="601"/>
      <c r="E148" s="173">
        <v>1630953</v>
      </c>
      <c r="F148" s="74"/>
      <c r="G148" s="74">
        <v>8531</v>
      </c>
      <c r="H148" s="54">
        <f>SUM(E148:G148)</f>
        <v>1639484</v>
      </c>
      <c r="I148" s="173">
        <v>1458642</v>
      </c>
      <c r="J148" s="74"/>
      <c r="K148" s="74">
        <v>8247</v>
      </c>
      <c r="L148" s="54">
        <f>SUM(I148:K148)</f>
        <v>1466889</v>
      </c>
      <c r="N148" s="126"/>
      <c r="O148" s="126"/>
      <c r="P148" s="126"/>
      <c r="Q148" s="126"/>
      <c r="R148" s="126"/>
    </row>
    <row r="149" spans="2:18" s="29" customFormat="1">
      <c r="B149" s="20">
        <v>1000</v>
      </c>
      <c r="C149" s="231" t="s">
        <v>2</v>
      </c>
      <c r="D149" s="231"/>
      <c r="E149" s="78">
        <v>385119</v>
      </c>
      <c r="F149" s="75">
        <v>132180</v>
      </c>
      <c r="G149" s="75">
        <v>4000</v>
      </c>
      <c r="H149" s="54">
        <f t="shared" ref="H149:H158" si="32">SUM(E149:G149)</f>
        <v>521299</v>
      </c>
      <c r="I149" s="78">
        <v>305561</v>
      </c>
      <c r="J149" s="75">
        <v>132180</v>
      </c>
      <c r="K149" s="75">
        <v>3985</v>
      </c>
      <c r="L149" s="54">
        <f t="shared" ref="L149:L158" si="33">SUM(I149:K149)</f>
        <v>441726</v>
      </c>
      <c r="N149" s="126"/>
      <c r="O149" s="126"/>
      <c r="P149" s="126"/>
      <c r="Q149" s="126"/>
      <c r="R149" s="126"/>
    </row>
    <row r="150" spans="2:18" s="29" customFormat="1">
      <c r="B150" s="21" t="s">
        <v>190</v>
      </c>
      <c r="C150" s="231" t="s">
        <v>191</v>
      </c>
      <c r="D150" s="231"/>
      <c r="E150" s="78">
        <v>5000</v>
      </c>
      <c r="F150" s="75">
        <v>200</v>
      </c>
      <c r="G150" s="75"/>
      <c r="H150" s="54">
        <f t="shared" si="32"/>
        <v>5200</v>
      </c>
      <c r="I150" s="78">
        <v>3951</v>
      </c>
      <c r="J150" s="75"/>
      <c r="K150" s="75"/>
      <c r="L150" s="54">
        <f t="shared" si="33"/>
        <v>3951</v>
      </c>
      <c r="N150" s="126"/>
      <c r="O150" s="126"/>
      <c r="P150" s="126"/>
      <c r="Q150" s="126"/>
      <c r="R150" s="126"/>
    </row>
    <row r="151" spans="2:18" s="29" customFormat="1">
      <c r="B151" s="22" t="s">
        <v>28</v>
      </c>
      <c r="C151" s="232" t="s">
        <v>192</v>
      </c>
      <c r="D151" s="232"/>
      <c r="E151" s="78"/>
      <c r="F151" s="75"/>
      <c r="G151" s="75"/>
      <c r="H151" s="54">
        <f t="shared" si="32"/>
        <v>0</v>
      </c>
      <c r="I151" s="78"/>
      <c r="J151" s="75"/>
      <c r="K151" s="75"/>
      <c r="L151" s="54">
        <f t="shared" si="33"/>
        <v>0</v>
      </c>
      <c r="N151" s="126"/>
      <c r="O151" s="126"/>
      <c r="P151" s="126"/>
      <c r="Q151" s="126"/>
      <c r="R151" s="126"/>
    </row>
    <row r="152" spans="2:18" s="29" customFormat="1">
      <c r="B152" s="20">
        <v>4200</v>
      </c>
      <c r="C152" s="232" t="s">
        <v>3</v>
      </c>
      <c r="D152" s="232"/>
      <c r="E152" s="78">
        <v>23116</v>
      </c>
      <c r="F152" s="75"/>
      <c r="G152" s="75"/>
      <c r="H152" s="54">
        <f t="shared" si="32"/>
        <v>23116</v>
      </c>
      <c r="I152" s="78">
        <v>1095</v>
      </c>
      <c r="J152" s="75"/>
      <c r="K152" s="75"/>
      <c r="L152" s="54">
        <f t="shared" si="33"/>
        <v>1095</v>
      </c>
      <c r="N152" s="126"/>
      <c r="O152" s="126"/>
      <c r="P152" s="126"/>
      <c r="Q152" s="126"/>
      <c r="R152" s="126"/>
    </row>
    <row r="153" spans="2:18" s="29" customFormat="1" ht="16.5" customHeight="1">
      <c r="B153" s="13"/>
      <c r="C153" s="9">
        <v>4214</v>
      </c>
      <c r="D153" s="8" t="s">
        <v>193</v>
      </c>
      <c r="E153" s="78">
        <v>23116</v>
      </c>
      <c r="F153" s="75"/>
      <c r="G153" s="75"/>
      <c r="H153" s="54">
        <f t="shared" si="32"/>
        <v>23116</v>
      </c>
      <c r="I153" s="78">
        <v>1095</v>
      </c>
      <c r="J153" s="75"/>
      <c r="K153" s="75"/>
      <c r="L153" s="54">
        <f t="shared" si="33"/>
        <v>1095</v>
      </c>
      <c r="N153" s="126"/>
      <c r="O153" s="126"/>
      <c r="P153" s="126"/>
      <c r="Q153" s="126"/>
      <c r="R153" s="126"/>
    </row>
    <row r="154" spans="2:18" s="29" customFormat="1">
      <c r="B154" s="20">
        <v>4300</v>
      </c>
      <c r="C154" s="230" t="s">
        <v>4</v>
      </c>
      <c r="D154" s="230"/>
      <c r="E154" s="78"/>
      <c r="F154" s="75"/>
      <c r="G154" s="75"/>
      <c r="H154" s="54">
        <f t="shared" si="32"/>
        <v>0</v>
      </c>
      <c r="I154" s="78"/>
      <c r="J154" s="75"/>
      <c r="K154" s="75"/>
      <c r="L154" s="54">
        <f t="shared" si="33"/>
        <v>0</v>
      </c>
      <c r="N154" s="126"/>
      <c r="O154" s="126"/>
      <c r="P154" s="126"/>
      <c r="Q154" s="126"/>
      <c r="R154" s="126"/>
    </row>
    <row r="155" spans="2:18" s="29" customFormat="1">
      <c r="B155" s="20">
        <v>4500</v>
      </c>
      <c r="C155" s="232" t="s">
        <v>5</v>
      </c>
      <c r="D155" s="232"/>
      <c r="E155" s="78"/>
      <c r="F155" s="75"/>
      <c r="G155" s="75"/>
      <c r="H155" s="54">
        <f t="shared" si="32"/>
        <v>0</v>
      </c>
      <c r="I155" s="78"/>
      <c r="J155" s="75"/>
      <c r="K155" s="75"/>
      <c r="L155" s="54">
        <f t="shared" si="33"/>
        <v>0</v>
      </c>
      <c r="N155" s="126"/>
      <c r="O155" s="126"/>
      <c r="P155" s="126"/>
      <c r="Q155" s="126"/>
      <c r="R155" s="126"/>
    </row>
    <row r="156" spans="2:18" s="29" customFormat="1" ht="12" customHeight="1">
      <c r="B156" s="20">
        <v>4600</v>
      </c>
      <c r="C156" s="600" t="s">
        <v>6</v>
      </c>
      <c r="D156" s="600"/>
      <c r="E156" s="78"/>
      <c r="F156" s="75"/>
      <c r="G156" s="75"/>
      <c r="H156" s="54">
        <f t="shared" si="32"/>
        <v>0</v>
      </c>
      <c r="I156" s="78"/>
      <c r="J156" s="75"/>
      <c r="K156" s="75"/>
      <c r="L156" s="54">
        <f t="shared" si="33"/>
        <v>0</v>
      </c>
      <c r="N156" s="126"/>
      <c r="O156" s="126"/>
      <c r="P156" s="126"/>
      <c r="Q156" s="126"/>
      <c r="R156" s="126"/>
    </row>
    <row r="157" spans="2:18" s="29" customFormat="1">
      <c r="B157" s="202" t="s">
        <v>243</v>
      </c>
      <c r="C157" s="233" t="s">
        <v>12</v>
      </c>
      <c r="D157" s="233"/>
      <c r="E157" s="78">
        <v>149497</v>
      </c>
      <c r="F157" s="75">
        <v>148285</v>
      </c>
      <c r="G157" s="75"/>
      <c r="H157" s="54">
        <f t="shared" si="32"/>
        <v>297782</v>
      </c>
      <c r="I157" s="78">
        <v>61976</v>
      </c>
      <c r="J157" s="75">
        <v>6885</v>
      </c>
      <c r="K157" s="75"/>
      <c r="L157" s="54">
        <f t="shared" si="33"/>
        <v>68861</v>
      </c>
      <c r="N157" s="126"/>
      <c r="O157" s="126"/>
      <c r="P157" s="126"/>
      <c r="Q157" s="126"/>
      <c r="R157" s="126"/>
    </row>
    <row r="158" spans="2:18" s="29" customFormat="1" ht="12.75" thickBot="1">
      <c r="B158" s="24">
        <v>98</v>
      </c>
      <c r="C158" s="234" t="s">
        <v>7</v>
      </c>
      <c r="D158" s="232"/>
      <c r="E158" s="157"/>
      <c r="F158" s="158"/>
      <c r="G158" s="158"/>
      <c r="H158" s="54">
        <f t="shared" si="32"/>
        <v>0</v>
      </c>
      <c r="I158" s="157"/>
      <c r="J158" s="158"/>
      <c r="K158" s="158"/>
      <c r="L158" s="54">
        <f t="shared" si="33"/>
        <v>0</v>
      </c>
      <c r="N158" s="126"/>
      <c r="O158" s="126"/>
      <c r="P158" s="126"/>
      <c r="Q158" s="126"/>
      <c r="R158" s="126"/>
    </row>
    <row r="159" spans="2:18" s="29" customFormat="1" ht="12.75" thickBot="1">
      <c r="B159" s="14"/>
      <c r="C159" s="15"/>
      <c r="D159" s="16" t="s">
        <v>69</v>
      </c>
      <c r="E159" s="147">
        <f>SUM(E148+E149+E150+E151+E152+E154+E155+E156+E157+E158)</f>
        <v>2193685</v>
      </c>
      <c r="F159" s="148">
        <f t="shared" ref="F159:G159" si="34">SUM(F148+F149+F150+F151+F152+F154+F155+F156+F157+F158)</f>
        <v>280665</v>
      </c>
      <c r="G159" s="148">
        <f t="shared" si="34"/>
        <v>12531</v>
      </c>
      <c r="H159" s="159">
        <f>SUM(E159:G159)</f>
        <v>2486881</v>
      </c>
      <c r="I159" s="147">
        <f>SUM(I148+I149+I150+I151+I152+I154+I155+I156+I157+I158)</f>
        <v>1831225</v>
      </c>
      <c r="J159" s="148">
        <f t="shared" ref="J159:K159" si="35">SUM(J148+J149+J150+J151+J152+J154+J155+J156+J157+J158)</f>
        <v>139065</v>
      </c>
      <c r="K159" s="148">
        <f t="shared" si="35"/>
        <v>12232</v>
      </c>
      <c r="L159" s="159">
        <f>SUM(I159:K159)</f>
        <v>1982522</v>
      </c>
      <c r="N159" s="126"/>
      <c r="O159" s="126"/>
      <c r="P159" s="126"/>
      <c r="Q159" s="126"/>
      <c r="R159" s="126"/>
    </row>
    <row r="160" spans="2:18" s="29" customFormat="1" ht="12.75" customHeight="1" thickBot="1">
      <c r="B160" s="64"/>
      <c r="C160" s="233"/>
      <c r="D160" s="233"/>
      <c r="E160" s="91"/>
      <c r="F160" s="91"/>
      <c r="G160" s="91"/>
      <c r="H160" s="91"/>
      <c r="I160" s="91"/>
      <c r="J160" s="91"/>
      <c r="K160" s="91"/>
      <c r="L160" s="91"/>
      <c r="N160" s="126"/>
      <c r="O160" s="126"/>
      <c r="P160" s="126"/>
      <c r="Q160" s="126"/>
      <c r="R160" s="126"/>
    </row>
    <row r="161" spans="2:18" s="126" customFormat="1" ht="36" customHeight="1" thickBot="1">
      <c r="B161" s="81"/>
      <c r="C161" s="128" t="s">
        <v>1</v>
      </c>
      <c r="D161" s="81" t="s">
        <v>14</v>
      </c>
      <c r="E161" s="144" t="s">
        <v>71</v>
      </c>
      <c r="F161" s="401" t="s">
        <v>72</v>
      </c>
      <c r="G161" s="401" t="s">
        <v>70</v>
      </c>
      <c r="H161" s="145" t="s">
        <v>13</v>
      </c>
      <c r="I161" s="144" t="s">
        <v>71</v>
      </c>
      <c r="J161" s="401" t="s">
        <v>72</v>
      </c>
      <c r="K161" s="401" t="s">
        <v>70</v>
      </c>
      <c r="L161" s="145" t="s">
        <v>13</v>
      </c>
    </row>
    <row r="162" spans="2:18" s="126" customFormat="1" ht="12.75" thickBot="1">
      <c r="B162" s="129" t="s">
        <v>15</v>
      </c>
      <c r="C162" s="130">
        <v>338</v>
      </c>
      <c r="D162" s="131" t="s">
        <v>203</v>
      </c>
      <c r="E162" s="171"/>
      <c r="F162" s="166"/>
      <c r="G162" s="166"/>
      <c r="H162" s="172"/>
      <c r="I162" s="171"/>
      <c r="J162" s="166"/>
      <c r="K162" s="166"/>
      <c r="L162" s="172"/>
    </row>
    <row r="163" spans="2:18" s="126" customFormat="1" ht="12" customHeight="1">
      <c r="B163" s="19" t="s">
        <v>10</v>
      </c>
      <c r="C163" s="601" t="s">
        <v>16</v>
      </c>
      <c r="D163" s="601"/>
      <c r="E163" s="173">
        <v>52220</v>
      </c>
      <c r="F163" s="167">
        <v>0</v>
      </c>
      <c r="G163" s="167">
        <v>0</v>
      </c>
      <c r="H163" s="174">
        <f>SUM(E163:G163)</f>
        <v>52220</v>
      </c>
      <c r="I163" s="173">
        <v>52152</v>
      </c>
      <c r="J163" s="167">
        <v>0</v>
      </c>
      <c r="K163" s="167">
        <v>0</v>
      </c>
      <c r="L163" s="174">
        <f>SUM(I163:K163)</f>
        <v>52152</v>
      </c>
    </row>
    <row r="164" spans="2:18" s="126" customFormat="1">
      <c r="B164" s="20">
        <v>1000</v>
      </c>
      <c r="C164" s="231" t="s">
        <v>2</v>
      </c>
      <c r="D164" s="231"/>
      <c r="E164" s="160">
        <v>58840</v>
      </c>
      <c r="F164" s="168">
        <v>0</v>
      </c>
      <c r="G164" s="168">
        <v>0</v>
      </c>
      <c r="H164" s="174">
        <f t="shared" ref="H164:H174" si="36">SUM(E164:G164)</f>
        <v>58840</v>
      </c>
      <c r="I164" s="160">
        <v>42625</v>
      </c>
      <c r="J164" s="168">
        <v>0</v>
      </c>
      <c r="K164" s="168">
        <v>0</v>
      </c>
      <c r="L164" s="174">
        <f t="shared" ref="L164:L174" si="37">SUM(I164:K164)</f>
        <v>42625</v>
      </c>
    </row>
    <row r="165" spans="2:18" s="126" customFormat="1">
      <c r="B165" s="21" t="s">
        <v>190</v>
      </c>
      <c r="C165" s="231" t="s">
        <v>191</v>
      </c>
      <c r="D165" s="231"/>
      <c r="E165" s="160">
        <v>0</v>
      </c>
      <c r="F165" s="168">
        <v>0</v>
      </c>
      <c r="G165" s="168">
        <v>0</v>
      </c>
      <c r="H165" s="174">
        <f t="shared" si="36"/>
        <v>0</v>
      </c>
      <c r="I165" s="160">
        <v>0</v>
      </c>
      <c r="J165" s="168">
        <v>0</v>
      </c>
      <c r="K165" s="168">
        <v>0</v>
      </c>
      <c r="L165" s="174">
        <f t="shared" si="37"/>
        <v>0</v>
      </c>
    </row>
    <row r="166" spans="2:18" s="126" customFormat="1">
      <c r="B166" s="22" t="s">
        <v>28</v>
      </c>
      <c r="C166" s="232" t="s">
        <v>192</v>
      </c>
      <c r="D166" s="232"/>
      <c r="E166" s="160">
        <v>0</v>
      </c>
      <c r="F166" s="168">
        <v>0</v>
      </c>
      <c r="G166" s="168">
        <v>0</v>
      </c>
      <c r="H166" s="174">
        <f t="shared" si="36"/>
        <v>0</v>
      </c>
      <c r="I166" s="160">
        <v>0</v>
      </c>
      <c r="J166" s="168">
        <v>0</v>
      </c>
      <c r="K166" s="168">
        <v>0</v>
      </c>
      <c r="L166" s="174">
        <f t="shared" si="37"/>
        <v>0</v>
      </c>
    </row>
    <row r="167" spans="2:18" s="126" customFormat="1">
      <c r="B167" s="20">
        <v>4200</v>
      </c>
      <c r="C167" s="232" t="s">
        <v>3</v>
      </c>
      <c r="D167" s="232"/>
      <c r="E167" s="160">
        <v>0</v>
      </c>
      <c r="F167" s="168">
        <v>0</v>
      </c>
      <c r="G167" s="168">
        <v>0</v>
      </c>
      <c r="H167" s="174">
        <f t="shared" si="36"/>
        <v>0</v>
      </c>
      <c r="I167" s="160">
        <v>0</v>
      </c>
      <c r="J167" s="168">
        <v>0</v>
      </c>
      <c r="K167" s="168">
        <v>0</v>
      </c>
      <c r="L167" s="174">
        <f t="shared" si="37"/>
        <v>0</v>
      </c>
    </row>
    <row r="168" spans="2:18" s="126" customFormat="1">
      <c r="B168" s="13"/>
      <c r="C168" s="9">
        <v>4214</v>
      </c>
      <c r="D168" s="8" t="s">
        <v>193</v>
      </c>
      <c r="E168" s="160">
        <v>0</v>
      </c>
      <c r="F168" s="168">
        <v>0</v>
      </c>
      <c r="G168" s="168">
        <v>0</v>
      </c>
      <c r="H168" s="174">
        <f t="shared" si="36"/>
        <v>0</v>
      </c>
      <c r="I168" s="160">
        <v>0</v>
      </c>
      <c r="J168" s="168">
        <v>0</v>
      </c>
      <c r="K168" s="168">
        <v>0</v>
      </c>
      <c r="L168" s="174">
        <f t="shared" si="37"/>
        <v>0</v>
      </c>
    </row>
    <row r="169" spans="2:18" s="126" customFormat="1">
      <c r="B169" s="20">
        <v>4300</v>
      </c>
      <c r="C169" s="230" t="s">
        <v>4</v>
      </c>
      <c r="D169" s="230"/>
      <c r="E169" s="160">
        <v>0</v>
      </c>
      <c r="F169" s="168">
        <v>0</v>
      </c>
      <c r="G169" s="168">
        <v>0</v>
      </c>
      <c r="H169" s="174">
        <f t="shared" si="36"/>
        <v>0</v>
      </c>
      <c r="I169" s="160">
        <v>0</v>
      </c>
      <c r="J169" s="168">
        <v>0</v>
      </c>
      <c r="K169" s="168">
        <v>0</v>
      </c>
      <c r="L169" s="174">
        <f t="shared" si="37"/>
        <v>0</v>
      </c>
    </row>
    <row r="170" spans="2:18" s="126" customFormat="1">
      <c r="B170" s="20">
        <v>4500</v>
      </c>
      <c r="C170" s="232" t="s">
        <v>5</v>
      </c>
      <c r="D170" s="232"/>
      <c r="E170" s="160">
        <v>0</v>
      </c>
      <c r="F170" s="168">
        <v>0</v>
      </c>
      <c r="G170" s="168">
        <v>0</v>
      </c>
      <c r="H170" s="174">
        <f t="shared" si="36"/>
        <v>0</v>
      </c>
      <c r="I170" s="160">
        <v>0</v>
      </c>
      <c r="J170" s="168">
        <v>0</v>
      </c>
      <c r="K170" s="168">
        <v>0</v>
      </c>
      <c r="L170" s="174">
        <f t="shared" si="37"/>
        <v>0</v>
      </c>
    </row>
    <row r="171" spans="2:18" s="126" customFormat="1" ht="12" customHeight="1">
      <c r="B171" s="20">
        <v>4600</v>
      </c>
      <c r="C171" s="600" t="s">
        <v>6</v>
      </c>
      <c r="D171" s="600"/>
      <c r="E171" s="160">
        <v>0</v>
      </c>
      <c r="F171" s="168">
        <v>0</v>
      </c>
      <c r="G171" s="168">
        <v>0</v>
      </c>
      <c r="H171" s="174">
        <f t="shared" si="36"/>
        <v>0</v>
      </c>
      <c r="I171" s="160">
        <v>0</v>
      </c>
      <c r="J171" s="168">
        <v>0</v>
      </c>
      <c r="K171" s="168">
        <v>0</v>
      </c>
      <c r="L171" s="174">
        <f t="shared" si="37"/>
        <v>0</v>
      </c>
    </row>
    <row r="172" spans="2:18" s="126" customFormat="1">
      <c r="B172" s="202" t="s">
        <v>243</v>
      </c>
      <c r="C172" s="233" t="s">
        <v>12</v>
      </c>
      <c r="D172" s="233"/>
      <c r="E172" s="160">
        <v>0</v>
      </c>
      <c r="F172" s="168">
        <v>0</v>
      </c>
      <c r="G172" s="168">
        <v>0</v>
      </c>
      <c r="H172" s="174">
        <f t="shared" si="36"/>
        <v>0</v>
      </c>
      <c r="I172" s="160">
        <v>0</v>
      </c>
      <c r="J172" s="168">
        <v>0</v>
      </c>
      <c r="K172" s="168">
        <v>0</v>
      </c>
      <c r="L172" s="174">
        <f t="shared" si="37"/>
        <v>0</v>
      </c>
    </row>
    <row r="173" spans="2:18" s="126" customFormat="1" ht="12.75" thickBot="1">
      <c r="B173" s="24">
        <v>98</v>
      </c>
      <c r="C173" s="234" t="s">
        <v>7</v>
      </c>
      <c r="D173" s="232"/>
      <c r="E173" s="175">
        <v>0</v>
      </c>
      <c r="F173" s="169">
        <v>0</v>
      </c>
      <c r="G173" s="169">
        <v>0</v>
      </c>
      <c r="H173" s="205">
        <f t="shared" si="36"/>
        <v>0</v>
      </c>
      <c r="I173" s="175">
        <v>0</v>
      </c>
      <c r="J173" s="169">
        <v>0</v>
      </c>
      <c r="K173" s="169">
        <v>0</v>
      </c>
      <c r="L173" s="205">
        <f t="shared" si="37"/>
        <v>0</v>
      </c>
    </row>
    <row r="174" spans="2:18" s="126" customFormat="1" ht="12.75" thickBot="1">
      <c r="B174" s="14"/>
      <c r="C174" s="15"/>
      <c r="D174" s="16" t="s">
        <v>68</v>
      </c>
      <c r="E174" s="176">
        <f>SUM(E163+E164+E165+E166+E167+E169+E170+E171+E172+E173)</f>
        <v>111060</v>
      </c>
      <c r="F174" s="170">
        <f>SUM(F163+F164+F165+F166+F167+F169+F170+F171+F172+F173)</f>
        <v>0</v>
      </c>
      <c r="G174" s="170">
        <f>SUM(G163+G164+G165+G166+G167+G169+G170+G171+G172+G173)</f>
        <v>0</v>
      </c>
      <c r="H174" s="206">
        <f t="shared" si="36"/>
        <v>111060</v>
      </c>
      <c r="I174" s="176">
        <f>SUM(I163+I164+I165+I166+I167+I169+I170+I171+I172+I173)</f>
        <v>94777</v>
      </c>
      <c r="J174" s="170">
        <f>SUM(J163+J164+J165+J166+J167+J169+J170+J171+J172+J173)</f>
        <v>0</v>
      </c>
      <c r="K174" s="170">
        <f>SUM(K163+K164+K165+K166+K167+K169+K170+K171+K172+K173)</f>
        <v>0</v>
      </c>
      <c r="L174" s="206">
        <f t="shared" si="37"/>
        <v>94777</v>
      </c>
    </row>
    <row r="175" spans="2:18" s="29" customFormat="1" ht="12.75" thickBot="1">
      <c r="B175" s="60"/>
      <c r="C175" s="232"/>
      <c r="D175" s="232"/>
      <c r="E175" s="91"/>
      <c r="F175" s="91"/>
      <c r="G175" s="91"/>
      <c r="H175" s="91"/>
      <c r="I175" s="91"/>
      <c r="J175" s="91"/>
      <c r="K175" s="91"/>
      <c r="L175" s="91"/>
      <c r="N175" s="126"/>
      <c r="O175" s="126"/>
      <c r="P175" s="126"/>
      <c r="Q175" s="126"/>
      <c r="R175" s="126"/>
    </row>
    <row r="176" spans="2:18" s="29" customFormat="1" ht="35.25" customHeight="1" thickBot="1">
      <c r="B176" s="10"/>
      <c r="C176" s="143" t="s">
        <v>1</v>
      </c>
      <c r="D176" s="10" t="s">
        <v>14</v>
      </c>
      <c r="E176" s="150" t="s">
        <v>71</v>
      </c>
      <c r="F176" s="151" t="s">
        <v>72</v>
      </c>
      <c r="G176" s="151" t="s">
        <v>70</v>
      </c>
      <c r="H176" s="152" t="s">
        <v>13</v>
      </c>
      <c r="I176" s="150" t="s">
        <v>71</v>
      </c>
      <c r="J176" s="151" t="s">
        <v>72</v>
      </c>
      <c r="K176" s="151" t="s">
        <v>70</v>
      </c>
      <c r="L176" s="152" t="s">
        <v>13</v>
      </c>
      <c r="N176" s="126"/>
      <c r="O176" s="126"/>
      <c r="P176" s="126"/>
      <c r="Q176" s="126"/>
      <c r="R176" s="126"/>
    </row>
    <row r="177" spans="2:18" s="29" customFormat="1" ht="12.75" thickBot="1">
      <c r="B177" s="52" t="s">
        <v>15</v>
      </c>
      <c r="C177" s="11">
        <v>318</v>
      </c>
      <c r="D177" s="12" t="s">
        <v>26</v>
      </c>
      <c r="E177" s="153"/>
      <c r="F177" s="154"/>
      <c r="G177" s="154"/>
      <c r="H177" s="155"/>
      <c r="I177" s="153"/>
      <c r="J177" s="154"/>
      <c r="K177" s="154"/>
      <c r="L177" s="155"/>
      <c r="N177" s="126"/>
      <c r="O177" s="126"/>
      <c r="P177" s="126"/>
      <c r="Q177" s="126"/>
      <c r="R177" s="126"/>
    </row>
    <row r="178" spans="2:18" s="29" customFormat="1" ht="12" customHeight="1">
      <c r="B178" s="19" t="s">
        <v>10</v>
      </c>
      <c r="C178" s="601" t="s">
        <v>16</v>
      </c>
      <c r="D178" s="601"/>
      <c r="E178" s="173">
        <v>195527</v>
      </c>
      <c r="F178" s="74"/>
      <c r="G178" s="74"/>
      <c r="H178" s="54">
        <f>SUM(E178:G178)</f>
        <v>195527</v>
      </c>
      <c r="I178" s="173">
        <v>189783</v>
      </c>
      <c r="J178" s="74"/>
      <c r="K178" s="74"/>
      <c r="L178" s="54">
        <f>SUM(I178:K178)</f>
        <v>189783</v>
      </c>
      <c r="N178" s="126"/>
      <c r="O178" s="126"/>
      <c r="P178" s="126"/>
      <c r="Q178" s="126"/>
      <c r="R178" s="126"/>
    </row>
    <row r="179" spans="2:18" s="29" customFormat="1">
      <c r="B179" s="20">
        <v>1000</v>
      </c>
      <c r="C179" s="231" t="s">
        <v>2</v>
      </c>
      <c r="D179" s="231"/>
      <c r="E179" s="78">
        <v>178743</v>
      </c>
      <c r="F179" s="75"/>
      <c r="G179" s="75"/>
      <c r="H179" s="54">
        <f t="shared" ref="H179:H189" si="38">SUM(E179:G179)</f>
        <v>178743</v>
      </c>
      <c r="I179" s="78">
        <v>78187</v>
      </c>
      <c r="J179" s="75"/>
      <c r="K179" s="75"/>
      <c r="L179" s="54">
        <f t="shared" ref="L179:L189" si="39">SUM(I179:K179)</f>
        <v>78187</v>
      </c>
      <c r="N179" s="126"/>
      <c r="O179" s="126"/>
      <c r="P179" s="126"/>
      <c r="Q179" s="126"/>
      <c r="R179" s="126"/>
    </row>
    <row r="180" spans="2:18" s="29" customFormat="1">
      <c r="B180" s="21" t="s">
        <v>190</v>
      </c>
      <c r="C180" s="231" t="s">
        <v>191</v>
      </c>
      <c r="D180" s="231"/>
      <c r="E180" s="78">
        <v>655</v>
      </c>
      <c r="F180" s="75"/>
      <c r="G180" s="75"/>
      <c r="H180" s="54">
        <f t="shared" si="38"/>
        <v>655</v>
      </c>
      <c r="I180" s="78">
        <v>655</v>
      </c>
      <c r="J180" s="75"/>
      <c r="K180" s="75"/>
      <c r="L180" s="54">
        <f t="shared" si="39"/>
        <v>655</v>
      </c>
      <c r="N180" s="126"/>
      <c r="O180" s="126"/>
      <c r="P180" s="126"/>
      <c r="Q180" s="126"/>
      <c r="R180" s="126"/>
    </row>
    <row r="181" spans="2:18" s="29" customFormat="1">
      <c r="B181" s="22" t="s">
        <v>28</v>
      </c>
      <c r="C181" s="232" t="s">
        <v>192</v>
      </c>
      <c r="D181" s="232"/>
      <c r="E181" s="78"/>
      <c r="F181" s="75"/>
      <c r="G181" s="75"/>
      <c r="H181" s="54">
        <f t="shared" si="38"/>
        <v>0</v>
      </c>
      <c r="I181" s="78"/>
      <c r="J181" s="75"/>
      <c r="K181" s="75"/>
      <c r="L181" s="54">
        <f t="shared" si="39"/>
        <v>0</v>
      </c>
      <c r="N181" s="126"/>
      <c r="O181" s="126"/>
      <c r="P181" s="126"/>
      <c r="Q181" s="126"/>
      <c r="R181" s="126"/>
    </row>
    <row r="182" spans="2:18" s="29" customFormat="1">
      <c r="B182" s="20">
        <v>4200</v>
      </c>
      <c r="C182" s="232" t="s">
        <v>3</v>
      </c>
      <c r="D182" s="232"/>
      <c r="E182" s="78"/>
      <c r="F182" s="75"/>
      <c r="G182" s="75"/>
      <c r="H182" s="54">
        <f t="shared" si="38"/>
        <v>0</v>
      </c>
      <c r="I182" s="78"/>
      <c r="J182" s="75"/>
      <c r="K182" s="75"/>
      <c r="L182" s="54">
        <f t="shared" si="39"/>
        <v>0</v>
      </c>
      <c r="N182" s="126"/>
      <c r="O182" s="126"/>
      <c r="P182" s="126"/>
      <c r="Q182" s="126"/>
      <c r="R182" s="126"/>
    </row>
    <row r="183" spans="2:18" s="29" customFormat="1" ht="23.25" customHeight="1">
      <c r="B183" s="13"/>
      <c r="C183" s="9">
        <v>4214</v>
      </c>
      <c r="D183" s="8" t="s">
        <v>193</v>
      </c>
      <c r="E183" s="78"/>
      <c r="F183" s="75"/>
      <c r="G183" s="75"/>
      <c r="H183" s="54">
        <f t="shared" si="38"/>
        <v>0</v>
      </c>
      <c r="I183" s="78"/>
      <c r="J183" s="75"/>
      <c r="K183" s="75"/>
      <c r="L183" s="54">
        <f t="shared" si="39"/>
        <v>0</v>
      </c>
      <c r="N183" s="126"/>
      <c r="O183" s="126"/>
      <c r="P183" s="126"/>
      <c r="Q183" s="126"/>
      <c r="R183" s="126"/>
    </row>
    <row r="184" spans="2:18" s="29" customFormat="1">
      <c r="B184" s="20">
        <v>4300</v>
      </c>
      <c r="C184" s="230" t="s">
        <v>4</v>
      </c>
      <c r="D184" s="230"/>
      <c r="E184" s="78"/>
      <c r="F184" s="75"/>
      <c r="G184" s="75"/>
      <c r="H184" s="54">
        <f t="shared" si="38"/>
        <v>0</v>
      </c>
      <c r="I184" s="78"/>
      <c r="J184" s="75"/>
      <c r="K184" s="75"/>
      <c r="L184" s="54">
        <f t="shared" si="39"/>
        <v>0</v>
      </c>
      <c r="N184" s="126"/>
      <c r="O184" s="126"/>
      <c r="P184" s="126"/>
      <c r="Q184" s="126"/>
      <c r="R184" s="126"/>
    </row>
    <row r="185" spans="2:18" s="29" customFormat="1">
      <c r="B185" s="20">
        <v>4500</v>
      </c>
      <c r="C185" s="232" t="s">
        <v>5</v>
      </c>
      <c r="D185" s="232"/>
      <c r="E185" s="78"/>
      <c r="F185" s="75"/>
      <c r="G185" s="75"/>
      <c r="H185" s="54">
        <f t="shared" si="38"/>
        <v>0</v>
      </c>
      <c r="I185" s="78"/>
      <c r="J185" s="75"/>
      <c r="K185" s="75"/>
      <c r="L185" s="54">
        <f t="shared" si="39"/>
        <v>0</v>
      </c>
      <c r="N185" s="126"/>
      <c r="O185" s="126"/>
      <c r="P185" s="126"/>
      <c r="Q185" s="126"/>
      <c r="R185" s="126"/>
    </row>
    <row r="186" spans="2:18" s="29" customFormat="1" ht="12" customHeight="1">
      <c r="B186" s="20">
        <v>4600</v>
      </c>
      <c r="C186" s="600" t="s">
        <v>6</v>
      </c>
      <c r="D186" s="600"/>
      <c r="E186" s="78"/>
      <c r="F186" s="75"/>
      <c r="G186" s="75"/>
      <c r="H186" s="54">
        <f t="shared" si="38"/>
        <v>0</v>
      </c>
      <c r="I186" s="78"/>
      <c r="J186" s="75"/>
      <c r="K186" s="75"/>
      <c r="L186" s="54">
        <f t="shared" si="39"/>
        <v>0</v>
      </c>
      <c r="N186" s="126"/>
      <c r="O186" s="126"/>
      <c r="P186" s="126"/>
      <c r="Q186" s="126"/>
      <c r="R186" s="126"/>
    </row>
    <row r="187" spans="2:18" s="29" customFormat="1">
      <c r="B187" s="202" t="s">
        <v>243</v>
      </c>
      <c r="C187" s="233" t="s">
        <v>12</v>
      </c>
      <c r="D187" s="233"/>
      <c r="E187" s="78"/>
      <c r="F187" s="75"/>
      <c r="G187" s="75"/>
      <c r="H187" s="54">
        <f t="shared" si="38"/>
        <v>0</v>
      </c>
      <c r="I187" s="78"/>
      <c r="J187" s="75"/>
      <c r="K187" s="75"/>
      <c r="L187" s="54">
        <f t="shared" si="39"/>
        <v>0</v>
      </c>
      <c r="N187" s="126"/>
      <c r="O187" s="126"/>
      <c r="P187" s="126"/>
      <c r="Q187" s="126"/>
      <c r="R187" s="126"/>
    </row>
    <row r="188" spans="2:18" s="29" customFormat="1" ht="12.75" thickBot="1">
      <c r="B188" s="24">
        <v>98</v>
      </c>
      <c r="C188" s="234" t="s">
        <v>7</v>
      </c>
      <c r="D188" s="232"/>
      <c r="E188" s="157"/>
      <c r="F188" s="158"/>
      <c r="G188" s="158"/>
      <c r="H188" s="54">
        <f t="shared" si="38"/>
        <v>0</v>
      </c>
      <c r="I188" s="157"/>
      <c r="J188" s="158"/>
      <c r="K188" s="158"/>
      <c r="L188" s="54">
        <f t="shared" si="39"/>
        <v>0</v>
      </c>
      <c r="N188" s="126"/>
      <c r="O188" s="126"/>
      <c r="P188" s="126"/>
      <c r="Q188" s="126"/>
      <c r="R188" s="126"/>
    </row>
    <row r="189" spans="2:18" s="29" customFormat="1" ht="12.75" thickBot="1">
      <c r="B189" s="14"/>
      <c r="C189" s="15"/>
      <c r="D189" s="16" t="s">
        <v>68</v>
      </c>
      <c r="E189" s="147">
        <f>SUM(E178+E179+E180+E181+E182+E184+E185+E186+E187+E188)</f>
        <v>374925</v>
      </c>
      <c r="F189" s="148">
        <f>SUM(F178+F179+F180+F181+F182+F184+F185+F186+F187+F188)</f>
        <v>0</v>
      </c>
      <c r="G189" s="148">
        <f>SUM(G178+G179+G180+G181+G182+G184+G185+G186+G187+G188)</f>
        <v>0</v>
      </c>
      <c r="H189" s="159">
        <f t="shared" si="38"/>
        <v>374925</v>
      </c>
      <c r="I189" s="147">
        <f>SUM(I178+I179+I180+I181+I182+I184+I185+I186+I187+I188)</f>
        <v>268625</v>
      </c>
      <c r="J189" s="148">
        <f>SUM(J178+J179+J180+J181+J182+J184+J185+J186+J187+J188)</f>
        <v>0</v>
      </c>
      <c r="K189" s="148">
        <f>SUM(K178+K179+K180+K181+K182+K184+K185+K186+K187+K188)</f>
        <v>0</v>
      </c>
      <c r="L189" s="159">
        <f t="shared" si="39"/>
        <v>268625</v>
      </c>
      <c r="N189" s="126"/>
      <c r="O189" s="126"/>
      <c r="P189" s="126"/>
      <c r="Q189" s="126"/>
      <c r="R189" s="126"/>
    </row>
    <row r="190" spans="2:18" s="29" customFormat="1" ht="12.75" thickBot="1">
      <c r="B190" s="68"/>
      <c r="C190" s="61"/>
      <c r="D190" s="68"/>
      <c r="E190" s="139"/>
      <c r="F190" s="139"/>
      <c r="G190" s="140"/>
      <c r="H190" s="140"/>
      <c r="I190" s="139"/>
      <c r="J190" s="139"/>
      <c r="K190" s="140"/>
      <c r="L190" s="140"/>
      <c r="N190" s="126"/>
      <c r="O190" s="126"/>
      <c r="P190" s="126"/>
      <c r="Q190" s="126"/>
      <c r="R190" s="126"/>
    </row>
    <row r="191" spans="2:18" s="29" customFormat="1" ht="36.75" customHeight="1" thickBot="1">
      <c r="B191" s="10"/>
      <c r="C191" s="143" t="s">
        <v>1</v>
      </c>
      <c r="D191" s="10" t="s">
        <v>14</v>
      </c>
      <c r="E191" s="150" t="s">
        <v>71</v>
      </c>
      <c r="F191" s="151" t="s">
        <v>72</v>
      </c>
      <c r="G191" s="151" t="s">
        <v>70</v>
      </c>
      <c r="H191" s="152" t="s">
        <v>13</v>
      </c>
      <c r="I191" s="150" t="s">
        <v>71</v>
      </c>
      <c r="J191" s="151" t="s">
        <v>72</v>
      </c>
      <c r="K191" s="151" t="s">
        <v>70</v>
      </c>
      <c r="L191" s="152" t="s">
        <v>13</v>
      </c>
      <c r="N191" s="126"/>
      <c r="O191" s="126"/>
      <c r="P191" s="126"/>
      <c r="Q191" s="126"/>
      <c r="R191" s="126"/>
    </row>
    <row r="192" spans="2:18" s="29" customFormat="1" ht="12.75" thickBot="1">
      <c r="B192" s="52" t="s">
        <v>15</v>
      </c>
      <c r="C192" s="11">
        <v>322</v>
      </c>
      <c r="D192" s="12" t="s">
        <v>27</v>
      </c>
      <c r="E192" s="153"/>
      <c r="F192" s="154"/>
      <c r="G192" s="154"/>
      <c r="H192" s="155"/>
      <c r="I192" s="153"/>
      <c r="J192" s="154"/>
      <c r="K192" s="154"/>
      <c r="L192" s="155"/>
      <c r="N192" s="126"/>
      <c r="O192" s="126"/>
      <c r="P192" s="126"/>
      <c r="Q192" s="126"/>
      <c r="R192" s="126"/>
    </row>
    <row r="193" spans="2:18" s="29" customFormat="1" ht="12" customHeight="1" thickBot="1">
      <c r="B193" s="19" t="s">
        <v>10</v>
      </c>
      <c r="C193" s="601" t="s">
        <v>16</v>
      </c>
      <c r="D193" s="605"/>
      <c r="E193" s="77">
        <v>5329849</v>
      </c>
      <c r="F193" s="161"/>
      <c r="G193" s="161">
        <v>158113</v>
      </c>
      <c r="H193" s="162">
        <f>SUM(E193:G193)</f>
        <v>5487962</v>
      </c>
      <c r="I193" s="77">
        <v>5185292</v>
      </c>
      <c r="J193" s="161"/>
      <c r="K193" s="161">
        <v>155435</v>
      </c>
      <c r="L193" s="162">
        <f>SUM(I193:K193)</f>
        <v>5340727</v>
      </c>
      <c r="N193" s="126"/>
      <c r="O193" s="126"/>
      <c r="P193" s="126"/>
      <c r="Q193" s="126"/>
      <c r="R193" s="126"/>
    </row>
    <row r="194" spans="2:18" s="29" customFormat="1" ht="12.75" thickBot="1">
      <c r="B194" s="20">
        <v>1000</v>
      </c>
      <c r="C194" s="231" t="s">
        <v>2</v>
      </c>
      <c r="D194" s="231"/>
      <c r="E194" s="78">
        <v>1073759</v>
      </c>
      <c r="F194" s="75">
        <v>10000</v>
      </c>
      <c r="G194" s="75">
        <v>131426</v>
      </c>
      <c r="H194" s="162">
        <f t="shared" ref="H194:H203" si="40">SUM(E194:G194)</f>
        <v>1215185</v>
      </c>
      <c r="I194" s="78">
        <v>844947</v>
      </c>
      <c r="J194" s="75">
        <v>10000</v>
      </c>
      <c r="K194" s="75">
        <v>76658</v>
      </c>
      <c r="L194" s="162">
        <f t="shared" ref="L194:L203" si="41">SUM(I194:K194)</f>
        <v>931605</v>
      </c>
      <c r="N194" s="126"/>
      <c r="O194" s="126"/>
      <c r="P194" s="126"/>
      <c r="Q194" s="126"/>
      <c r="R194" s="126"/>
    </row>
    <row r="195" spans="2:18" s="29" customFormat="1" ht="12.75" thickBot="1">
      <c r="B195" s="21" t="s">
        <v>190</v>
      </c>
      <c r="C195" s="231" t="s">
        <v>191</v>
      </c>
      <c r="D195" s="231"/>
      <c r="E195" s="78">
        <v>7152</v>
      </c>
      <c r="F195" s="75"/>
      <c r="G195" s="75">
        <v>2264</v>
      </c>
      <c r="H195" s="162">
        <f t="shared" si="40"/>
        <v>9416</v>
      </c>
      <c r="I195" s="78">
        <v>6685</v>
      </c>
      <c r="J195" s="75"/>
      <c r="K195" s="75">
        <v>1367</v>
      </c>
      <c r="L195" s="162">
        <f t="shared" si="41"/>
        <v>8052</v>
      </c>
      <c r="N195" s="126"/>
      <c r="O195" s="126"/>
      <c r="P195" s="126"/>
      <c r="Q195" s="126"/>
      <c r="R195" s="126"/>
    </row>
    <row r="196" spans="2:18" s="29" customFormat="1" ht="12.75" thickBot="1">
      <c r="B196" s="22" t="s">
        <v>28</v>
      </c>
      <c r="C196" s="232" t="s">
        <v>192</v>
      </c>
      <c r="D196" s="232"/>
      <c r="E196" s="157">
        <v>5536</v>
      </c>
      <c r="F196" s="158"/>
      <c r="G196" s="158"/>
      <c r="H196" s="162">
        <f t="shared" si="40"/>
        <v>5536</v>
      </c>
      <c r="I196" s="157">
        <v>4130</v>
      </c>
      <c r="J196" s="158"/>
      <c r="K196" s="158"/>
      <c r="L196" s="162">
        <f t="shared" si="41"/>
        <v>4130</v>
      </c>
      <c r="N196" s="126"/>
      <c r="O196" s="126"/>
      <c r="P196" s="126"/>
      <c r="Q196" s="126"/>
      <c r="R196" s="126"/>
    </row>
    <row r="197" spans="2:18" s="29" customFormat="1" ht="12.75" thickBot="1">
      <c r="B197" s="20">
        <v>4200</v>
      </c>
      <c r="C197" s="232" t="s">
        <v>3</v>
      </c>
      <c r="D197" s="232"/>
      <c r="E197" s="78"/>
      <c r="F197" s="75"/>
      <c r="G197" s="75"/>
      <c r="H197" s="162">
        <f t="shared" si="40"/>
        <v>0</v>
      </c>
      <c r="I197" s="78"/>
      <c r="J197" s="75"/>
      <c r="K197" s="75"/>
      <c r="L197" s="162">
        <f t="shared" si="41"/>
        <v>0</v>
      </c>
      <c r="N197" s="126"/>
      <c r="O197" s="126"/>
      <c r="P197" s="126"/>
      <c r="Q197" s="126"/>
      <c r="R197" s="126"/>
    </row>
    <row r="198" spans="2:18" s="29" customFormat="1" ht="17.25" customHeight="1" thickBot="1">
      <c r="B198" s="13"/>
      <c r="C198" s="9">
        <v>4214</v>
      </c>
      <c r="D198" s="8" t="s">
        <v>193</v>
      </c>
      <c r="E198" s="78"/>
      <c r="F198" s="75"/>
      <c r="G198" s="75"/>
      <c r="H198" s="162">
        <f t="shared" si="40"/>
        <v>0</v>
      </c>
      <c r="I198" s="78"/>
      <c r="J198" s="75"/>
      <c r="K198" s="75"/>
      <c r="L198" s="162">
        <f t="shared" si="41"/>
        <v>0</v>
      </c>
      <c r="N198" s="126"/>
      <c r="O198" s="126"/>
      <c r="P198" s="126"/>
      <c r="Q198" s="126"/>
      <c r="R198" s="126"/>
    </row>
    <row r="199" spans="2:18" s="29" customFormat="1" ht="12.75" thickBot="1">
      <c r="B199" s="20">
        <v>4300</v>
      </c>
      <c r="C199" s="230" t="s">
        <v>4</v>
      </c>
      <c r="D199" s="230"/>
      <c r="E199" s="78"/>
      <c r="F199" s="75"/>
      <c r="G199" s="75"/>
      <c r="H199" s="162">
        <f t="shared" si="40"/>
        <v>0</v>
      </c>
      <c r="I199" s="78"/>
      <c r="J199" s="75"/>
      <c r="K199" s="75"/>
      <c r="L199" s="162">
        <f t="shared" si="41"/>
        <v>0</v>
      </c>
      <c r="N199" s="126"/>
      <c r="O199" s="126"/>
      <c r="P199" s="126"/>
      <c r="Q199" s="126"/>
      <c r="R199" s="126"/>
    </row>
    <row r="200" spans="2:18" s="29" customFormat="1" ht="12.75" thickBot="1">
      <c r="B200" s="20">
        <v>4500</v>
      </c>
      <c r="C200" s="232" t="s">
        <v>5</v>
      </c>
      <c r="D200" s="232"/>
      <c r="E200" s="78"/>
      <c r="F200" s="75"/>
      <c r="G200" s="75"/>
      <c r="H200" s="162">
        <f t="shared" si="40"/>
        <v>0</v>
      </c>
      <c r="I200" s="78"/>
      <c r="J200" s="75"/>
      <c r="K200" s="75"/>
      <c r="L200" s="162">
        <f t="shared" si="41"/>
        <v>0</v>
      </c>
      <c r="N200" s="126"/>
      <c r="O200" s="126"/>
      <c r="P200" s="126"/>
      <c r="Q200" s="126"/>
      <c r="R200" s="126"/>
    </row>
    <row r="201" spans="2:18" s="29" customFormat="1" ht="12" customHeight="1" thickBot="1">
      <c r="B201" s="20">
        <v>4600</v>
      </c>
      <c r="C201" s="600" t="s">
        <v>6</v>
      </c>
      <c r="D201" s="606"/>
      <c r="E201" s="78"/>
      <c r="F201" s="75"/>
      <c r="G201" s="75"/>
      <c r="H201" s="162">
        <f t="shared" si="40"/>
        <v>0</v>
      </c>
      <c r="I201" s="78"/>
      <c r="J201" s="75"/>
      <c r="K201" s="75"/>
      <c r="L201" s="162">
        <f t="shared" si="41"/>
        <v>0</v>
      </c>
      <c r="N201" s="126"/>
      <c r="O201" s="126"/>
      <c r="P201" s="126"/>
      <c r="Q201" s="126"/>
      <c r="R201" s="126"/>
    </row>
    <row r="202" spans="2:18" s="29" customFormat="1" ht="12.75" thickBot="1">
      <c r="B202" s="202" t="s">
        <v>243</v>
      </c>
      <c r="C202" s="233" t="s">
        <v>12</v>
      </c>
      <c r="D202" s="233"/>
      <c r="E202" s="78">
        <v>547234</v>
      </c>
      <c r="F202" s="75">
        <v>48613</v>
      </c>
      <c r="G202" s="75"/>
      <c r="H202" s="162">
        <f t="shared" si="40"/>
        <v>595847</v>
      </c>
      <c r="I202" s="78">
        <v>372783</v>
      </c>
      <c r="J202" s="75">
        <v>39718</v>
      </c>
      <c r="K202" s="75"/>
      <c r="L202" s="162">
        <f t="shared" si="41"/>
        <v>412501</v>
      </c>
      <c r="N202" s="126"/>
      <c r="O202" s="126"/>
      <c r="P202" s="126"/>
      <c r="Q202" s="126"/>
      <c r="R202" s="126"/>
    </row>
    <row r="203" spans="2:18" s="29" customFormat="1" ht="12.75" thickBot="1">
      <c r="B203" s="24">
        <v>98</v>
      </c>
      <c r="C203" s="234" t="s">
        <v>7</v>
      </c>
      <c r="D203" s="234"/>
      <c r="E203" s="163"/>
      <c r="F203" s="164"/>
      <c r="G203" s="164"/>
      <c r="H203" s="162">
        <f t="shared" si="40"/>
        <v>0</v>
      </c>
      <c r="I203" s="163"/>
      <c r="J203" s="164"/>
      <c r="K203" s="164"/>
      <c r="L203" s="162">
        <f t="shared" si="41"/>
        <v>0</v>
      </c>
      <c r="N203" s="126"/>
      <c r="O203" s="126"/>
      <c r="P203" s="126"/>
      <c r="Q203" s="126"/>
      <c r="R203" s="126"/>
    </row>
    <row r="204" spans="2:18" s="29" customFormat="1" ht="12.75" thickBot="1">
      <c r="B204" s="14"/>
      <c r="C204" s="15"/>
      <c r="D204" s="16" t="s">
        <v>69</v>
      </c>
      <c r="E204" s="147">
        <f>SUM(E193+E194+E195+E196+E197+E199+E200+E201+E202)</f>
        <v>6963530</v>
      </c>
      <c r="F204" s="148">
        <f>SUM(F193+F194+F195+F196+F197+F199+F200+F201+F202+F203)</f>
        <v>58613</v>
      </c>
      <c r="G204" s="148">
        <f>SUM(G193+G194+G195+G196+G197+G199+G200+G201+G202+G203)</f>
        <v>291803</v>
      </c>
      <c r="H204" s="149">
        <f>SUM(H193+H194+H195+H196+H197+H199+H200+H201+H202+H203)</f>
        <v>7313946</v>
      </c>
      <c r="I204" s="147">
        <f>SUM(I193+I194+I195+I196+I197+I199+I200+I201+I202)</f>
        <v>6413837</v>
      </c>
      <c r="J204" s="148">
        <f>SUM(J193+J194+J195+J196+J197+J199+J200+J201+J202+J203)</f>
        <v>49718</v>
      </c>
      <c r="K204" s="148">
        <f>SUM(K193+K194+K195+K196+K197+K199+K200+K201+K202+K203)</f>
        <v>233460</v>
      </c>
      <c r="L204" s="149">
        <f>SUM(L193+L194+L195+L196+L197+L199+L200+L201+L202+L203)</f>
        <v>6697015</v>
      </c>
      <c r="N204" s="126"/>
      <c r="O204" s="126"/>
      <c r="P204" s="126"/>
      <c r="Q204" s="126"/>
      <c r="R204" s="126"/>
    </row>
    <row r="205" spans="2:18" s="29" customFormat="1" ht="12.75" thickBot="1">
      <c r="B205" s="25"/>
      <c r="C205" s="26"/>
      <c r="D205" s="27"/>
      <c r="E205" s="91"/>
      <c r="F205" s="91"/>
      <c r="G205" s="91"/>
      <c r="H205" s="91"/>
      <c r="I205" s="91"/>
      <c r="J205" s="91"/>
      <c r="K205" s="91"/>
      <c r="L205" s="91"/>
      <c r="N205" s="126"/>
      <c r="O205" s="126"/>
      <c r="P205" s="126"/>
      <c r="Q205" s="126"/>
      <c r="R205" s="126"/>
    </row>
    <row r="206" spans="2:18" s="29" customFormat="1" ht="34.5" customHeight="1" thickBot="1">
      <c r="B206" s="10"/>
      <c r="C206" s="143" t="s">
        <v>1</v>
      </c>
      <c r="D206" s="10" t="s">
        <v>14</v>
      </c>
      <c r="E206" s="150" t="s">
        <v>71</v>
      </c>
      <c r="F206" s="151" t="s">
        <v>72</v>
      </c>
      <c r="G206" s="151" t="s">
        <v>70</v>
      </c>
      <c r="H206" s="152" t="s">
        <v>13</v>
      </c>
      <c r="I206" s="150" t="s">
        <v>71</v>
      </c>
      <c r="J206" s="151" t="s">
        <v>72</v>
      </c>
      <c r="K206" s="151" t="s">
        <v>70</v>
      </c>
      <c r="L206" s="152" t="s">
        <v>13</v>
      </c>
      <c r="N206" s="126"/>
      <c r="O206" s="126"/>
      <c r="P206" s="126"/>
      <c r="Q206" s="126"/>
      <c r="R206" s="126"/>
    </row>
    <row r="207" spans="2:18" s="29" customFormat="1" ht="12.75" thickBot="1">
      <c r="B207" s="52" t="s">
        <v>15</v>
      </c>
      <c r="C207" s="11">
        <v>326</v>
      </c>
      <c r="D207" s="12" t="s">
        <v>29</v>
      </c>
      <c r="E207" s="153"/>
      <c r="F207" s="154"/>
      <c r="G207" s="154"/>
      <c r="H207" s="155"/>
      <c r="I207" s="153"/>
      <c r="J207" s="154"/>
      <c r="K207" s="154"/>
      <c r="L207" s="155"/>
      <c r="N207" s="126"/>
      <c r="O207" s="126"/>
      <c r="P207" s="126"/>
      <c r="Q207" s="126"/>
      <c r="R207" s="126"/>
    </row>
    <row r="208" spans="2:18" s="29" customFormat="1" ht="12" customHeight="1">
      <c r="B208" s="19" t="s">
        <v>10</v>
      </c>
      <c r="C208" s="601" t="s">
        <v>16</v>
      </c>
      <c r="D208" s="601"/>
      <c r="E208" s="173">
        <v>855104</v>
      </c>
      <c r="F208" s="74"/>
      <c r="G208" s="74"/>
      <c r="H208" s="54">
        <f>SUM(E208:G208)</f>
        <v>855104</v>
      </c>
      <c r="I208" s="173">
        <v>840716</v>
      </c>
      <c r="J208" s="74"/>
      <c r="K208" s="74"/>
      <c r="L208" s="54">
        <f>SUM(I208:K208)</f>
        <v>840716</v>
      </c>
      <c r="N208" s="126"/>
      <c r="O208" s="126"/>
      <c r="P208" s="126"/>
      <c r="Q208" s="126"/>
      <c r="R208" s="126"/>
    </row>
    <row r="209" spans="2:18" s="29" customFormat="1">
      <c r="B209" s="20">
        <v>1000</v>
      </c>
      <c r="C209" s="231" t="s">
        <v>2</v>
      </c>
      <c r="D209" s="231"/>
      <c r="E209" s="78">
        <v>411927</v>
      </c>
      <c r="F209" s="75"/>
      <c r="G209" s="75"/>
      <c r="H209" s="54">
        <f>SUM(E209:G209)</f>
        <v>411927</v>
      </c>
      <c r="I209" s="78">
        <v>232477</v>
      </c>
      <c r="J209" s="75"/>
      <c r="K209" s="75"/>
      <c r="L209" s="54">
        <f>SUM(I209:K209)</f>
        <v>232477</v>
      </c>
      <c r="N209" s="126"/>
      <c r="O209" s="126"/>
      <c r="P209" s="126"/>
      <c r="Q209" s="126"/>
      <c r="R209" s="126"/>
    </row>
    <row r="210" spans="2:18" s="29" customFormat="1">
      <c r="B210" s="21" t="s">
        <v>190</v>
      </c>
      <c r="C210" s="231" t="s">
        <v>191</v>
      </c>
      <c r="D210" s="231"/>
      <c r="E210" s="157">
        <v>2900</v>
      </c>
      <c r="F210" s="75"/>
      <c r="G210" s="75"/>
      <c r="H210" s="54">
        <f>SUM(E210:G210)</f>
        <v>2900</v>
      </c>
      <c r="I210" s="157">
        <v>2496</v>
      </c>
      <c r="J210" s="75"/>
      <c r="K210" s="75"/>
      <c r="L210" s="54">
        <f>SUM(I210:K210)</f>
        <v>2496</v>
      </c>
      <c r="N210" s="126"/>
      <c r="O210" s="126"/>
      <c r="P210" s="126"/>
      <c r="Q210" s="126"/>
      <c r="R210" s="126"/>
    </row>
    <row r="211" spans="2:18" s="29" customFormat="1">
      <c r="B211" s="22" t="s">
        <v>28</v>
      </c>
      <c r="C211" s="232" t="s">
        <v>192</v>
      </c>
      <c r="D211" s="232"/>
      <c r="E211" s="78">
        <v>43000</v>
      </c>
      <c r="F211" s="75"/>
      <c r="G211" s="75"/>
      <c r="H211" s="54">
        <f>SUM(E211:G211)</f>
        <v>43000</v>
      </c>
      <c r="I211" s="78">
        <v>31560</v>
      </c>
      <c r="J211" s="75"/>
      <c r="K211" s="75"/>
      <c r="L211" s="54">
        <f>SUM(I211:K211)</f>
        <v>31560</v>
      </c>
      <c r="N211" s="126"/>
      <c r="O211" s="126"/>
      <c r="P211" s="126"/>
      <c r="Q211" s="126"/>
      <c r="R211" s="126"/>
    </row>
    <row r="212" spans="2:18" s="29" customFormat="1">
      <c r="B212" s="20">
        <v>4200</v>
      </c>
      <c r="C212" s="232" t="s">
        <v>3</v>
      </c>
      <c r="D212" s="232"/>
      <c r="E212" s="78"/>
      <c r="F212" s="75"/>
      <c r="G212" s="75"/>
      <c r="H212" s="54">
        <f>SUM(E212:G212)</f>
        <v>0</v>
      </c>
      <c r="I212" s="78"/>
      <c r="J212" s="75"/>
      <c r="K212" s="75"/>
      <c r="L212" s="54">
        <f>SUM(I212:K212)</f>
        <v>0</v>
      </c>
      <c r="N212" s="126"/>
      <c r="O212" s="126"/>
      <c r="P212" s="126"/>
      <c r="Q212" s="126"/>
      <c r="R212" s="126"/>
    </row>
    <row r="213" spans="2:18" s="29" customFormat="1" ht="16.5" customHeight="1">
      <c r="B213" s="13"/>
      <c r="C213" s="9">
        <v>4214</v>
      </c>
      <c r="D213" s="8" t="s">
        <v>193</v>
      </c>
      <c r="E213" s="78"/>
      <c r="F213" s="75"/>
      <c r="G213" s="75"/>
      <c r="H213" s="54"/>
      <c r="I213" s="78"/>
      <c r="J213" s="75"/>
      <c r="K213" s="75"/>
      <c r="L213" s="54"/>
      <c r="N213" s="126"/>
      <c r="O213" s="126"/>
      <c r="P213" s="126"/>
      <c r="Q213" s="126"/>
      <c r="R213" s="126"/>
    </row>
    <row r="214" spans="2:18" s="29" customFormat="1">
      <c r="B214" s="20">
        <v>4300</v>
      </c>
      <c r="C214" s="230" t="s">
        <v>4</v>
      </c>
      <c r="D214" s="230"/>
      <c r="E214" s="78"/>
      <c r="F214" s="75"/>
      <c r="G214" s="75"/>
      <c r="H214" s="54">
        <f t="shared" ref="H214:H219" si="42">SUM(E214:G214)</f>
        <v>0</v>
      </c>
      <c r="I214" s="78"/>
      <c r="J214" s="75"/>
      <c r="K214" s="75"/>
      <c r="L214" s="54">
        <f t="shared" ref="L214:L219" si="43">SUM(I214:K214)</f>
        <v>0</v>
      </c>
      <c r="N214" s="126"/>
      <c r="O214" s="126"/>
      <c r="P214" s="126"/>
      <c r="Q214" s="126"/>
      <c r="R214" s="126"/>
    </row>
    <row r="215" spans="2:18" s="29" customFormat="1">
      <c r="B215" s="20">
        <v>4500</v>
      </c>
      <c r="C215" s="232" t="s">
        <v>5</v>
      </c>
      <c r="D215" s="232"/>
      <c r="E215" s="78"/>
      <c r="F215" s="75"/>
      <c r="G215" s="75"/>
      <c r="H215" s="54">
        <f t="shared" si="42"/>
        <v>0</v>
      </c>
      <c r="I215" s="78"/>
      <c r="J215" s="75"/>
      <c r="K215" s="75"/>
      <c r="L215" s="54">
        <f t="shared" si="43"/>
        <v>0</v>
      </c>
      <c r="N215" s="126"/>
      <c r="O215" s="126"/>
      <c r="P215" s="126"/>
      <c r="Q215" s="126"/>
      <c r="R215" s="126"/>
    </row>
    <row r="216" spans="2:18" s="29" customFormat="1" ht="12" customHeight="1">
      <c r="B216" s="20">
        <v>4600</v>
      </c>
      <c r="C216" s="600" t="s">
        <v>6</v>
      </c>
      <c r="D216" s="600"/>
      <c r="E216" s="78"/>
      <c r="F216" s="75"/>
      <c r="G216" s="75"/>
      <c r="H216" s="54">
        <f t="shared" si="42"/>
        <v>0</v>
      </c>
      <c r="I216" s="78"/>
      <c r="J216" s="75"/>
      <c r="K216" s="75"/>
      <c r="L216" s="54">
        <f t="shared" si="43"/>
        <v>0</v>
      </c>
      <c r="N216" s="126"/>
      <c r="O216" s="126"/>
      <c r="P216" s="126"/>
      <c r="Q216" s="126"/>
      <c r="R216" s="126"/>
    </row>
    <row r="217" spans="2:18" s="29" customFormat="1">
      <c r="B217" s="202" t="s">
        <v>243</v>
      </c>
      <c r="C217" s="233" t="s">
        <v>12</v>
      </c>
      <c r="D217" s="233"/>
      <c r="E217" s="78">
        <v>28428</v>
      </c>
      <c r="F217" s="75"/>
      <c r="G217" s="75"/>
      <c r="H217" s="54">
        <f t="shared" si="42"/>
        <v>28428</v>
      </c>
      <c r="I217" s="78">
        <v>28428</v>
      </c>
      <c r="J217" s="75"/>
      <c r="K217" s="75"/>
      <c r="L217" s="54">
        <f t="shared" si="43"/>
        <v>28428</v>
      </c>
      <c r="N217" s="126"/>
      <c r="O217" s="126"/>
      <c r="P217" s="126"/>
      <c r="Q217" s="126"/>
      <c r="R217" s="126"/>
    </row>
    <row r="218" spans="2:18" s="29" customFormat="1" ht="12.75" thickBot="1">
      <c r="B218" s="24">
        <v>98</v>
      </c>
      <c r="C218" s="234" t="s">
        <v>7</v>
      </c>
      <c r="D218" s="234"/>
      <c r="E218" s="157"/>
      <c r="F218" s="158"/>
      <c r="G218" s="158"/>
      <c r="H218" s="54">
        <f t="shared" si="42"/>
        <v>0</v>
      </c>
      <c r="I218" s="157"/>
      <c r="J218" s="158"/>
      <c r="K218" s="158"/>
      <c r="L218" s="54">
        <f t="shared" si="43"/>
        <v>0</v>
      </c>
      <c r="N218" s="126"/>
      <c r="O218" s="126"/>
      <c r="P218" s="126"/>
      <c r="Q218" s="126"/>
      <c r="R218" s="126"/>
    </row>
    <row r="219" spans="2:18" s="29" customFormat="1" ht="12.75" thickBot="1">
      <c r="B219" s="14"/>
      <c r="C219" s="15"/>
      <c r="D219" s="16" t="s">
        <v>68</v>
      </c>
      <c r="E219" s="147">
        <f>SUM(E208+E209+E210+E211+E212+E214+E215+E216+E217+E218)</f>
        <v>1341359</v>
      </c>
      <c r="F219" s="148">
        <f t="shared" ref="F219:G219" si="44">SUM(F208+F209+F210+F211+F212+F214+F215+F216+F217+F218)</f>
        <v>0</v>
      </c>
      <c r="G219" s="148">
        <f t="shared" si="44"/>
        <v>0</v>
      </c>
      <c r="H219" s="149">
        <f t="shared" si="42"/>
        <v>1341359</v>
      </c>
      <c r="I219" s="147">
        <f>SUM(I208+I209+I210+I211+I212+I214+I215+I216+I217+I218)</f>
        <v>1135677</v>
      </c>
      <c r="J219" s="148">
        <f t="shared" ref="J219:K219" si="45">SUM(J208+J209+J210+J211+J212+J214+J215+J216+J217+J218)</f>
        <v>0</v>
      </c>
      <c r="K219" s="148">
        <f t="shared" si="45"/>
        <v>0</v>
      </c>
      <c r="L219" s="149">
        <f t="shared" si="43"/>
        <v>1135677</v>
      </c>
      <c r="N219" s="126"/>
      <c r="O219" s="126"/>
      <c r="P219" s="126"/>
      <c r="Q219" s="126"/>
      <c r="R219" s="126"/>
    </row>
    <row r="220" spans="2:18" s="29" customFormat="1" ht="12.75" thickBot="1">
      <c r="B220" s="60"/>
      <c r="C220" s="93"/>
      <c r="D220" s="94"/>
      <c r="E220" s="91"/>
      <c r="F220" s="91"/>
      <c r="G220" s="91"/>
      <c r="H220" s="91"/>
      <c r="I220" s="91"/>
      <c r="J220" s="91"/>
      <c r="K220" s="91"/>
      <c r="L220" s="91"/>
      <c r="N220" s="126"/>
      <c r="O220" s="126"/>
      <c r="P220" s="126"/>
      <c r="Q220" s="126"/>
      <c r="R220" s="126"/>
    </row>
    <row r="221" spans="2:18" s="29" customFormat="1" ht="34.5" customHeight="1" thickBot="1">
      <c r="B221" s="10"/>
      <c r="C221" s="143" t="s">
        <v>1</v>
      </c>
      <c r="D221" s="10" t="s">
        <v>14</v>
      </c>
      <c r="E221" s="150" t="s">
        <v>71</v>
      </c>
      <c r="F221" s="151" t="s">
        <v>72</v>
      </c>
      <c r="G221" s="151" t="s">
        <v>70</v>
      </c>
      <c r="H221" s="152" t="s">
        <v>13</v>
      </c>
      <c r="I221" s="150" t="s">
        <v>71</v>
      </c>
      <c r="J221" s="151" t="s">
        <v>72</v>
      </c>
      <c r="K221" s="151" t="s">
        <v>70</v>
      </c>
      <c r="L221" s="152" t="s">
        <v>13</v>
      </c>
      <c r="N221" s="126"/>
      <c r="O221" s="126"/>
      <c r="P221" s="126"/>
      <c r="Q221" s="126"/>
      <c r="R221" s="126"/>
    </row>
    <row r="222" spans="2:18" s="29" customFormat="1" ht="12.75" thickBot="1">
      <c r="B222" s="52" t="s">
        <v>15</v>
      </c>
      <c r="C222" s="11">
        <v>337</v>
      </c>
      <c r="D222" s="12" t="s">
        <v>244</v>
      </c>
      <c r="E222" s="153"/>
      <c r="F222" s="154"/>
      <c r="G222" s="154"/>
      <c r="H222" s="155"/>
      <c r="I222" s="153"/>
      <c r="J222" s="154"/>
      <c r="K222" s="154"/>
      <c r="L222" s="155"/>
      <c r="N222" s="126"/>
      <c r="O222" s="126"/>
      <c r="P222" s="126"/>
      <c r="Q222" s="126"/>
      <c r="R222" s="126"/>
    </row>
    <row r="223" spans="2:18" s="29" customFormat="1" ht="12" customHeight="1">
      <c r="B223" s="19" t="s">
        <v>10</v>
      </c>
      <c r="C223" s="601" t="s">
        <v>16</v>
      </c>
      <c r="D223" s="601"/>
      <c r="E223" s="173">
        <v>56610</v>
      </c>
      <c r="F223" s="74"/>
      <c r="G223" s="74"/>
      <c r="H223" s="54">
        <f>SUM(E223:G223)</f>
        <v>56610</v>
      </c>
      <c r="I223" s="173">
        <v>49383</v>
      </c>
      <c r="J223" s="74"/>
      <c r="K223" s="74"/>
      <c r="L223" s="54">
        <f>SUM(I223:K223)</f>
        <v>49383</v>
      </c>
      <c r="N223" s="126"/>
      <c r="O223" s="126"/>
      <c r="P223" s="126"/>
      <c r="Q223" s="126"/>
      <c r="R223" s="126"/>
    </row>
    <row r="224" spans="2:18" s="29" customFormat="1">
      <c r="B224" s="20">
        <v>1000</v>
      </c>
      <c r="C224" s="231" t="s">
        <v>2</v>
      </c>
      <c r="D224" s="231"/>
      <c r="E224" s="78">
        <v>57864</v>
      </c>
      <c r="F224" s="75"/>
      <c r="G224" s="75"/>
      <c r="H224" s="54">
        <f t="shared" ref="H224:H233" si="46">SUM(E224:G224)</f>
        <v>57864</v>
      </c>
      <c r="I224" s="78">
        <v>8469</v>
      </c>
      <c r="J224" s="75"/>
      <c r="K224" s="75"/>
      <c r="L224" s="54">
        <f t="shared" ref="L224:L233" si="47">SUM(I224:K224)</f>
        <v>8469</v>
      </c>
      <c r="N224" s="126"/>
      <c r="O224" s="126"/>
      <c r="P224" s="126"/>
      <c r="Q224" s="126"/>
      <c r="R224" s="126"/>
    </row>
    <row r="225" spans="2:18" s="29" customFormat="1">
      <c r="B225" s="21" t="s">
        <v>190</v>
      </c>
      <c r="C225" s="231" t="s">
        <v>191</v>
      </c>
      <c r="D225" s="231"/>
      <c r="E225" s="78">
        <v>120</v>
      </c>
      <c r="F225" s="75"/>
      <c r="G225" s="75"/>
      <c r="H225" s="54">
        <f t="shared" si="46"/>
        <v>120</v>
      </c>
      <c r="I225" s="78">
        <v>76</v>
      </c>
      <c r="J225" s="75"/>
      <c r="K225" s="75"/>
      <c r="L225" s="54">
        <f t="shared" si="47"/>
        <v>76</v>
      </c>
      <c r="N225" s="126"/>
      <c r="O225" s="126"/>
      <c r="P225" s="126"/>
      <c r="Q225" s="126"/>
      <c r="R225" s="126"/>
    </row>
    <row r="226" spans="2:18" s="29" customFormat="1">
      <c r="B226" s="22" t="s">
        <v>28</v>
      </c>
      <c r="C226" s="232" t="s">
        <v>192</v>
      </c>
      <c r="D226" s="232"/>
      <c r="E226" s="78"/>
      <c r="F226" s="75"/>
      <c r="G226" s="75"/>
      <c r="H226" s="54">
        <f t="shared" si="46"/>
        <v>0</v>
      </c>
      <c r="I226" s="78"/>
      <c r="J226" s="75"/>
      <c r="K226" s="75"/>
      <c r="L226" s="54">
        <f t="shared" si="47"/>
        <v>0</v>
      </c>
      <c r="N226" s="126"/>
      <c r="O226" s="126"/>
      <c r="P226" s="126"/>
      <c r="Q226" s="126"/>
      <c r="R226" s="126"/>
    </row>
    <row r="227" spans="2:18" s="29" customFormat="1">
      <c r="B227" s="20">
        <v>4200</v>
      </c>
      <c r="C227" s="232" t="s">
        <v>3</v>
      </c>
      <c r="D227" s="232"/>
      <c r="E227" s="78"/>
      <c r="F227" s="75"/>
      <c r="G227" s="75"/>
      <c r="H227" s="54">
        <f t="shared" si="46"/>
        <v>0</v>
      </c>
      <c r="I227" s="78"/>
      <c r="J227" s="75"/>
      <c r="K227" s="75"/>
      <c r="L227" s="54">
        <f t="shared" si="47"/>
        <v>0</v>
      </c>
      <c r="N227" s="126"/>
      <c r="O227" s="126"/>
      <c r="P227" s="126"/>
      <c r="Q227" s="126"/>
      <c r="R227" s="126"/>
    </row>
    <row r="228" spans="2:18" s="29" customFormat="1">
      <c r="B228" s="13"/>
      <c r="C228" s="9">
        <v>4214</v>
      </c>
      <c r="D228" s="8" t="s">
        <v>193</v>
      </c>
      <c r="E228" s="78"/>
      <c r="F228" s="75"/>
      <c r="G228" s="75"/>
      <c r="H228" s="54">
        <f t="shared" si="46"/>
        <v>0</v>
      </c>
      <c r="I228" s="78"/>
      <c r="J228" s="75"/>
      <c r="K228" s="75"/>
      <c r="L228" s="54">
        <f t="shared" si="47"/>
        <v>0</v>
      </c>
      <c r="N228" s="126"/>
      <c r="O228" s="126"/>
      <c r="P228" s="126"/>
      <c r="Q228" s="126"/>
      <c r="R228" s="126"/>
    </row>
    <row r="229" spans="2:18" s="29" customFormat="1">
      <c r="B229" s="20">
        <v>4300</v>
      </c>
      <c r="C229" s="230" t="s">
        <v>4</v>
      </c>
      <c r="D229" s="230"/>
      <c r="E229" s="78"/>
      <c r="F229" s="75"/>
      <c r="G229" s="75"/>
      <c r="H229" s="54">
        <f t="shared" si="46"/>
        <v>0</v>
      </c>
      <c r="I229" s="78"/>
      <c r="J229" s="75"/>
      <c r="K229" s="75"/>
      <c r="L229" s="54">
        <f t="shared" si="47"/>
        <v>0</v>
      </c>
      <c r="N229" s="126"/>
      <c r="O229" s="126"/>
      <c r="P229" s="126"/>
      <c r="Q229" s="126"/>
      <c r="R229" s="126"/>
    </row>
    <row r="230" spans="2:18" s="29" customFormat="1">
      <c r="B230" s="20">
        <v>4500</v>
      </c>
      <c r="C230" s="232" t="s">
        <v>5</v>
      </c>
      <c r="D230" s="232"/>
      <c r="E230" s="78"/>
      <c r="F230" s="75"/>
      <c r="G230" s="75"/>
      <c r="H230" s="54">
        <f t="shared" si="46"/>
        <v>0</v>
      </c>
      <c r="I230" s="78"/>
      <c r="J230" s="75"/>
      <c r="K230" s="75"/>
      <c r="L230" s="54">
        <f t="shared" si="47"/>
        <v>0</v>
      </c>
      <c r="N230" s="126"/>
      <c r="O230" s="126"/>
      <c r="P230" s="126"/>
      <c r="Q230" s="126"/>
      <c r="R230" s="126"/>
    </row>
    <row r="231" spans="2:18" s="29" customFormat="1" ht="12" customHeight="1">
      <c r="B231" s="20">
        <v>4600</v>
      </c>
      <c r="C231" s="600" t="s">
        <v>6</v>
      </c>
      <c r="D231" s="600"/>
      <c r="E231" s="78"/>
      <c r="F231" s="75"/>
      <c r="G231" s="75"/>
      <c r="H231" s="54">
        <f t="shared" si="46"/>
        <v>0</v>
      </c>
      <c r="I231" s="78"/>
      <c r="J231" s="75"/>
      <c r="K231" s="75"/>
      <c r="L231" s="54">
        <f t="shared" si="47"/>
        <v>0</v>
      </c>
      <c r="N231" s="126"/>
      <c r="O231" s="126"/>
      <c r="P231" s="126"/>
      <c r="Q231" s="126"/>
      <c r="R231" s="126"/>
    </row>
    <row r="232" spans="2:18" s="29" customFormat="1">
      <c r="B232" s="202" t="s">
        <v>243</v>
      </c>
      <c r="C232" s="233" t="s">
        <v>12</v>
      </c>
      <c r="D232" s="233"/>
      <c r="E232" s="78">
        <v>3200</v>
      </c>
      <c r="F232" s="75"/>
      <c r="G232" s="75"/>
      <c r="H232" s="54">
        <f t="shared" si="46"/>
        <v>3200</v>
      </c>
      <c r="I232" s="78">
        <v>3200</v>
      </c>
      <c r="J232" s="75"/>
      <c r="K232" s="75"/>
      <c r="L232" s="54">
        <f t="shared" si="47"/>
        <v>3200</v>
      </c>
      <c r="N232" s="126"/>
      <c r="O232" s="126"/>
      <c r="P232" s="126"/>
      <c r="Q232" s="126"/>
      <c r="R232" s="126"/>
    </row>
    <row r="233" spans="2:18" s="29" customFormat="1" ht="12.75" thickBot="1">
      <c r="B233" s="24">
        <v>98</v>
      </c>
      <c r="C233" s="234" t="s">
        <v>7</v>
      </c>
      <c r="D233" s="232"/>
      <c r="E233" s="157"/>
      <c r="F233" s="158"/>
      <c r="G233" s="158"/>
      <c r="H233" s="54">
        <f t="shared" si="46"/>
        <v>0</v>
      </c>
      <c r="I233" s="157"/>
      <c r="J233" s="158"/>
      <c r="K233" s="158"/>
      <c r="L233" s="54">
        <f t="shared" si="47"/>
        <v>0</v>
      </c>
      <c r="N233" s="126"/>
      <c r="O233" s="126"/>
      <c r="P233" s="126"/>
      <c r="Q233" s="126"/>
      <c r="R233" s="126"/>
    </row>
    <row r="234" spans="2:18" s="29" customFormat="1" ht="12.75" thickBot="1">
      <c r="B234" s="14"/>
      <c r="C234" s="15"/>
      <c r="D234" s="16" t="s">
        <v>68</v>
      </c>
      <c r="E234" s="147">
        <f>SUM(E223+E224+E225+E226+E227+E229+E230+E231+E232+E233)</f>
        <v>117794</v>
      </c>
      <c r="F234" s="148">
        <f t="shared" ref="F234:G234" si="48">SUM(F223+F224+F225+F226+F227+F229+F230+F231+F232+F233)</f>
        <v>0</v>
      </c>
      <c r="G234" s="148">
        <f t="shared" si="48"/>
        <v>0</v>
      </c>
      <c r="H234" s="149">
        <f t="shared" ref="H234" si="49">SUM(E234:G234)</f>
        <v>117794</v>
      </c>
      <c r="I234" s="147">
        <f>SUM(I223+I224+I225+I226+I227+I229+I230+I231+I232+I233)</f>
        <v>61128</v>
      </c>
      <c r="J234" s="148">
        <f t="shared" ref="J234:K234" si="50">SUM(J223+J224+J225+J226+J227+J229+J230+J231+J232+J233)</f>
        <v>0</v>
      </c>
      <c r="K234" s="148">
        <f t="shared" si="50"/>
        <v>0</v>
      </c>
      <c r="L234" s="149">
        <f t="shared" ref="L234" si="51">SUM(I234:K234)</f>
        <v>61128</v>
      </c>
      <c r="N234" s="126"/>
      <c r="O234" s="126"/>
      <c r="P234" s="126"/>
      <c r="Q234" s="126"/>
      <c r="R234" s="126"/>
    </row>
    <row r="235" spans="2:18" s="29" customFormat="1" ht="12.75" thickBot="1">
      <c r="B235" s="59"/>
      <c r="C235" s="90"/>
      <c r="D235" s="94"/>
      <c r="E235" s="91"/>
      <c r="F235" s="91"/>
      <c r="G235" s="91"/>
      <c r="H235" s="91"/>
      <c r="I235" s="91"/>
      <c r="J235" s="91"/>
      <c r="K235" s="91"/>
      <c r="L235" s="91"/>
      <c r="N235" s="126"/>
      <c r="O235" s="126"/>
      <c r="P235" s="126"/>
      <c r="Q235" s="126"/>
      <c r="R235" s="126"/>
    </row>
    <row r="236" spans="2:18" s="29" customFormat="1" ht="30" hidden="1" customHeight="1" thickBot="1">
      <c r="B236" s="10"/>
      <c r="C236" s="143" t="s">
        <v>1</v>
      </c>
      <c r="D236" s="10" t="s">
        <v>14</v>
      </c>
      <c r="E236" s="144" t="s">
        <v>71</v>
      </c>
      <c r="F236" s="401" t="s">
        <v>72</v>
      </c>
      <c r="G236" s="401" t="s">
        <v>70</v>
      </c>
      <c r="H236" s="350" t="s">
        <v>13</v>
      </c>
      <c r="I236" s="144" t="s">
        <v>71</v>
      </c>
      <c r="J236" s="401" t="s">
        <v>72</v>
      </c>
      <c r="K236" s="401" t="s">
        <v>70</v>
      </c>
      <c r="L236" s="145" t="s">
        <v>13</v>
      </c>
      <c r="N236" s="126"/>
      <c r="O236" s="126"/>
      <c r="P236" s="126"/>
      <c r="Q236" s="126"/>
      <c r="R236" s="126"/>
    </row>
    <row r="237" spans="2:18" s="29" customFormat="1" ht="25.5" hidden="1" customHeight="1" thickBot="1">
      <c r="B237" s="52" t="s">
        <v>15</v>
      </c>
      <c r="C237" s="11">
        <v>388</v>
      </c>
      <c r="D237" s="12" t="s">
        <v>307</v>
      </c>
      <c r="E237" s="351"/>
      <c r="F237" s="352"/>
      <c r="G237" s="352"/>
      <c r="H237" s="353"/>
      <c r="I237" s="351"/>
      <c r="J237" s="352"/>
      <c r="K237" s="352"/>
      <c r="L237" s="354"/>
      <c r="N237" s="126"/>
      <c r="O237" s="126"/>
      <c r="P237" s="126"/>
      <c r="Q237" s="126"/>
      <c r="R237" s="126"/>
    </row>
    <row r="238" spans="2:18" s="29" customFormat="1" ht="23.45" hidden="1" customHeight="1">
      <c r="B238" s="19" t="s">
        <v>10</v>
      </c>
      <c r="C238" s="601" t="s">
        <v>16</v>
      </c>
      <c r="D238" s="603"/>
      <c r="E238" s="167"/>
      <c r="F238" s="74"/>
      <c r="G238" s="74"/>
      <c r="H238" s="54">
        <f>SUM(E238:G238)</f>
        <v>0</v>
      </c>
      <c r="I238" s="173"/>
      <c r="J238" s="74"/>
      <c r="K238" s="74"/>
      <c r="L238" s="54">
        <f>SUM(I238:K238)</f>
        <v>0</v>
      </c>
      <c r="N238" s="126"/>
      <c r="O238" s="126"/>
      <c r="P238" s="126"/>
      <c r="Q238" s="126"/>
      <c r="R238" s="126"/>
    </row>
    <row r="239" spans="2:18" s="29" customFormat="1" ht="12" hidden="1" customHeight="1">
      <c r="B239" s="20">
        <v>1000</v>
      </c>
      <c r="C239" s="231" t="s">
        <v>2</v>
      </c>
      <c r="D239" s="231"/>
      <c r="E239" s="75"/>
      <c r="F239" s="75"/>
      <c r="G239" s="75"/>
      <c r="H239" s="54">
        <f t="shared" ref="H239:H248" si="52">SUM(E239:G239)</f>
        <v>0</v>
      </c>
      <c r="I239" s="78"/>
      <c r="J239" s="75"/>
      <c r="K239" s="75"/>
      <c r="L239" s="54">
        <f t="shared" ref="L239:L248" si="53">SUM(I239:K239)</f>
        <v>0</v>
      </c>
      <c r="N239" s="126"/>
      <c r="O239" s="126"/>
      <c r="P239" s="126"/>
      <c r="Q239" s="126"/>
      <c r="R239" s="126"/>
    </row>
    <row r="240" spans="2:18" s="29" customFormat="1" ht="12" hidden="1" customHeight="1">
      <c r="B240" s="21" t="s">
        <v>190</v>
      </c>
      <c r="C240" s="231" t="s">
        <v>191</v>
      </c>
      <c r="D240" s="231"/>
      <c r="E240" s="75"/>
      <c r="F240" s="75"/>
      <c r="G240" s="75"/>
      <c r="H240" s="54">
        <f t="shared" si="52"/>
        <v>0</v>
      </c>
      <c r="I240" s="78"/>
      <c r="J240" s="75"/>
      <c r="K240" s="75"/>
      <c r="L240" s="54">
        <f t="shared" si="53"/>
        <v>0</v>
      </c>
      <c r="N240" s="126"/>
      <c r="O240" s="126"/>
      <c r="P240" s="126"/>
      <c r="Q240" s="126"/>
      <c r="R240" s="126"/>
    </row>
    <row r="241" spans="2:18" s="29" customFormat="1" ht="12" hidden="1" customHeight="1">
      <c r="B241" s="22" t="s">
        <v>28</v>
      </c>
      <c r="C241" s="232" t="s">
        <v>192</v>
      </c>
      <c r="D241" s="232"/>
      <c r="E241" s="75"/>
      <c r="F241" s="75"/>
      <c r="G241" s="75"/>
      <c r="H241" s="54">
        <f t="shared" si="52"/>
        <v>0</v>
      </c>
      <c r="I241" s="78"/>
      <c r="J241" s="75"/>
      <c r="K241" s="75"/>
      <c r="L241" s="54">
        <f t="shared" si="53"/>
        <v>0</v>
      </c>
      <c r="N241" s="126"/>
      <c r="O241" s="126"/>
      <c r="P241" s="126"/>
      <c r="Q241" s="126"/>
      <c r="R241" s="126"/>
    </row>
    <row r="242" spans="2:18" s="29" customFormat="1" ht="12" hidden="1" customHeight="1">
      <c r="B242" s="20">
        <v>4200</v>
      </c>
      <c r="C242" s="232" t="s">
        <v>3</v>
      </c>
      <c r="D242" s="232"/>
      <c r="E242" s="75"/>
      <c r="F242" s="75"/>
      <c r="G242" s="75"/>
      <c r="H242" s="54">
        <f t="shared" si="52"/>
        <v>0</v>
      </c>
      <c r="I242" s="78"/>
      <c r="J242" s="75"/>
      <c r="K242" s="75"/>
      <c r="L242" s="54">
        <f t="shared" si="53"/>
        <v>0</v>
      </c>
      <c r="N242" s="126"/>
      <c r="O242" s="126"/>
      <c r="P242" s="126"/>
      <c r="Q242" s="126"/>
      <c r="R242" s="126"/>
    </row>
    <row r="243" spans="2:18" s="29" customFormat="1" ht="17.25" hidden="1" customHeight="1">
      <c r="B243" s="13"/>
      <c r="C243" s="9">
        <v>4214</v>
      </c>
      <c r="D243" s="8" t="s">
        <v>193</v>
      </c>
      <c r="E243" s="75"/>
      <c r="F243" s="75"/>
      <c r="G243" s="75"/>
      <c r="H243" s="54">
        <f t="shared" si="52"/>
        <v>0</v>
      </c>
      <c r="I243" s="78"/>
      <c r="J243" s="75"/>
      <c r="K243" s="75"/>
      <c r="L243" s="54">
        <f t="shared" si="53"/>
        <v>0</v>
      </c>
      <c r="N243" s="126"/>
      <c r="O243" s="126"/>
      <c r="P243" s="126"/>
      <c r="Q243" s="126"/>
      <c r="R243" s="126"/>
    </row>
    <row r="244" spans="2:18" s="29" customFormat="1" ht="12" hidden="1" customHeight="1">
      <c r="B244" s="20">
        <v>4300</v>
      </c>
      <c r="C244" s="230" t="s">
        <v>4</v>
      </c>
      <c r="D244" s="230"/>
      <c r="E244" s="75"/>
      <c r="F244" s="75"/>
      <c r="G244" s="75"/>
      <c r="H244" s="54">
        <f t="shared" si="52"/>
        <v>0</v>
      </c>
      <c r="I244" s="78"/>
      <c r="J244" s="75"/>
      <c r="K244" s="75"/>
      <c r="L244" s="54">
        <f t="shared" si="53"/>
        <v>0</v>
      </c>
      <c r="N244" s="126"/>
      <c r="O244" s="126"/>
      <c r="P244" s="126"/>
      <c r="Q244" s="126"/>
      <c r="R244" s="126"/>
    </row>
    <row r="245" spans="2:18" s="29" customFormat="1" ht="12" hidden="1" customHeight="1">
      <c r="B245" s="20">
        <v>4500</v>
      </c>
      <c r="C245" s="232" t="s">
        <v>5</v>
      </c>
      <c r="D245" s="232"/>
      <c r="E245" s="75"/>
      <c r="F245" s="75"/>
      <c r="G245" s="75"/>
      <c r="H245" s="54">
        <f t="shared" si="52"/>
        <v>0</v>
      </c>
      <c r="I245" s="78"/>
      <c r="J245" s="75"/>
      <c r="K245" s="75"/>
      <c r="L245" s="54">
        <f t="shared" si="53"/>
        <v>0</v>
      </c>
      <c r="N245" s="126"/>
      <c r="O245" s="126"/>
      <c r="P245" s="126"/>
      <c r="Q245" s="126"/>
      <c r="R245" s="126"/>
    </row>
    <row r="246" spans="2:18" s="29" customFormat="1" ht="12" hidden="1" customHeight="1">
      <c r="B246" s="20">
        <v>4600</v>
      </c>
      <c r="C246" s="93" t="s">
        <v>6</v>
      </c>
      <c r="D246" s="94"/>
      <c r="E246" s="75"/>
      <c r="F246" s="75"/>
      <c r="G246" s="75"/>
      <c r="H246" s="54">
        <f t="shared" si="52"/>
        <v>0</v>
      </c>
      <c r="I246" s="78"/>
      <c r="J246" s="75"/>
      <c r="K246" s="75"/>
      <c r="L246" s="54">
        <f t="shared" si="53"/>
        <v>0</v>
      </c>
      <c r="N246" s="126"/>
      <c r="O246" s="126"/>
      <c r="P246" s="126"/>
      <c r="Q246" s="126"/>
      <c r="R246" s="126"/>
    </row>
    <row r="247" spans="2:18" s="29" customFormat="1" ht="12" hidden="1" customHeight="1">
      <c r="B247" s="23" t="s">
        <v>8</v>
      </c>
      <c r="C247" s="233" t="s">
        <v>12</v>
      </c>
      <c r="D247" s="233"/>
      <c r="E247" s="75"/>
      <c r="F247" s="75"/>
      <c r="G247" s="75"/>
      <c r="H247" s="54">
        <f t="shared" si="52"/>
        <v>0</v>
      </c>
      <c r="I247" s="78"/>
      <c r="J247" s="75"/>
      <c r="K247" s="75"/>
      <c r="L247" s="54">
        <f t="shared" si="53"/>
        <v>0</v>
      </c>
      <c r="N247" s="126"/>
      <c r="O247" s="126"/>
      <c r="P247" s="126"/>
      <c r="Q247" s="126"/>
      <c r="R247" s="126"/>
    </row>
    <row r="248" spans="2:18" s="29" customFormat="1" ht="23.25" hidden="1" customHeight="1" thickBot="1">
      <c r="B248" s="24">
        <v>98</v>
      </c>
      <c r="C248" s="234" t="s">
        <v>7</v>
      </c>
      <c r="D248" s="232"/>
      <c r="E248" s="158"/>
      <c r="F248" s="158"/>
      <c r="G248" s="158"/>
      <c r="H248" s="54">
        <f t="shared" si="52"/>
        <v>0</v>
      </c>
      <c r="I248" s="157"/>
      <c r="J248" s="158"/>
      <c r="K248" s="158"/>
      <c r="L248" s="54">
        <f t="shared" si="53"/>
        <v>0</v>
      </c>
      <c r="N248" s="126"/>
      <c r="O248" s="126"/>
      <c r="P248" s="126"/>
      <c r="Q248" s="126"/>
      <c r="R248" s="126"/>
    </row>
    <row r="249" spans="2:18" s="29" customFormat="1" ht="12.75" hidden="1" customHeight="1" thickBot="1">
      <c r="B249" s="14"/>
      <c r="C249" s="15"/>
      <c r="D249" s="16" t="s">
        <v>68</v>
      </c>
      <c r="E249" s="147">
        <f>SUM(E238+E239+E240+E241+E242+E244+E245+E246+E247+E248)</f>
        <v>0</v>
      </c>
      <c r="F249" s="148">
        <f t="shared" ref="F249:G249" si="54">SUM(F238+F239+F240+F241+F242+F244+F245+F246+F247+F248)</f>
        <v>0</v>
      </c>
      <c r="G249" s="148">
        <f t="shared" si="54"/>
        <v>0</v>
      </c>
      <c r="H249" s="149">
        <f t="shared" ref="H249" si="55">SUM(E249:G249)</f>
        <v>0</v>
      </c>
      <c r="I249" s="147">
        <f>SUM(I238+I239+I240+I241+I242+I244+I245+I246+I247+I248)</f>
        <v>0</v>
      </c>
      <c r="J249" s="148">
        <f t="shared" ref="J249:K249" si="56">SUM(J238+J239+J240+J241+J242+J244+J245+J246+J247+J248)</f>
        <v>0</v>
      </c>
      <c r="K249" s="148">
        <f t="shared" si="56"/>
        <v>0</v>
      </c>
      <c r="L249" s="149">
        <f t="shared" ref="L249" si="57">SUM(I249:K249)</f>
        <v>0</v>
      </c>
      <c r="N249" s="126"/>
      <c r="O249" s="126"/>
      <c r="P249" s="126"/>
      <c r="Q249" s="126"/>
      <c r="R249" s="126"/>
    </row>
    <row r="250" spans="2:18" s="29" customFormat="1" ht="34.5" customHeight="1" thickBot="1">
      <c r="B250" s="10"/>
      <c r="C250" s="143" t="s">
        <v>1</v>
      </c>
      <c r="D250" s="10" t="s">
        <v>14</v>
      </c>
      <c r="E250" s="150" t="s">
        <v>71</v>
      </c>
      <c r="F250" s="151" t="s">
        <v>72</v>
      </c>
      <c r="G250" s="151" t="s">
        <v>70</v>
      </c>
      <c r="H250" s="152" t="s">
        <v>13</v>
      </c>
      <c r="I250" s="150" t="s">
        <v>71</v>
      </c>
      <c r="J250" s="151" t="s">
        <v>72</v>
      </c>
      <c r="K250" s="151" t="s">
        <v>70</v>
      </c>
      <c r="L250" s="152" t="s">
        <v>13</v>
      </c>
      <c r="N250" s="126"/>
      <c r="O250" s="126"/>
      <c r="P250" s="126"/>
      <c r="Q250" s="126"/>
      <c r="R250" s="126"/>
    </row>
    <row r="251" spans="2:18" s="29" customFormat="1" ht="20.25" customHeight="1" thickBot="1">
      <c r="B251" s="52" t="s">
        <v>15</v>
      </c>
      <c r="C251" s="11">
        <v>389</v>
      </c>
      <c r="D251" s="12" t="s">
        <v>30</v>
      </c>
      <c r="E251" s="153"/>
      <c r="F251" s="154"/>
      <c r="G251" s="154"/>
      <c r="H251" s="155"/>
      <c r="I251" s="153"/>
      <c r="J251" s="154"/>
      <c r="K251" s="154"/>
      <c r="L251" s="155"/>
      <c r="N251" s="126"/>
      <c r="O251" s="126"/>
      <c r="P251" s="126"/>
      <c r="Q251" s="126"/>
      <c r="R251" s="126"/>
    </row>
    <row r="252" spans="2:18" s="29" customFormat="1">
      <c r="B252" s="19" t="s">
        <v>10</v>
      </c>
      <c r="C252" s="601" t="s">
        <v>16</v>
      </c>
      <c r="D252" s="601"/>
      <c r="E252" s="173">
        <v>22971</v>
      </c>
      <c r="F252" s="173">
        <v>138955</v>
      </c>
      <c r="G252" s="74"/>
      <c r="H252" s="54">
        <f>SUM(E252:G252)</f>
        <v>161926</v>
      </c>
      <c r="I252" s="173">
        <v>20544</v>
      </c>
      <c r="J252" s="173">
        <v>129991</v>
      </c>
      <c r="K252" s="74"/>
      <c r="L252" s="54">
        <f>SUM(I252:K252)</f>
        <v>150535</v>
      </c>
      <c r="M252" s="165"/>
      <c r="N252" s="126"/>
      <c r="O252" s="126"/>
      <c r="P252" s="126"/>
      <c r="Q252" s="126"/>
      <c r="R252" s="126"/>
    </row>
    <row r="253" spans="2:18" s="29" customFormat="1" ht="12" customHeight="1">
      <c r="B253" s="20">
        <v>1000</v>
      </c>
      <c r="C253" s="231" t="s">
        <v>2</v>
      </c>
      <c r="D253" s="231"/>
      <c r="E253" s="78">
        <v>275108</v>
      </c>
      <c r="F253" s="78">
        <v>49319</v>
      </c>
      <c r="G253" s="75"/>
      <c r="H253" s="54">
        <f t="shared" ref="H253:H262" si="58">SUM(E253:G253)</f>
        <v>324427</v>
      </c>
      <c r="I253" s="78">
        <v>183241</v>
      </c>
      <c r="J253" s="78">
        <v>47503</v>
      </c>
      <c r="K253" s="75"/>
      <c r="L253" s="54">
        <f t="shared" ref="L253:L262" si="59">SUM(I253:K253)</f>
        <v>230744</v>
      </c>
      <c r="M253" s="165"/>
      <c r="N253" s="126"/>
      <c r="O253" s="126"/>
      <c r="P253" s="126"/>
      <c r="Q253" s="126"/>
      <c r="R253" s="126"/>
    </row>
    <row r="254" spans="2:18" s="29" customFormat="1">
      <c r="B254" s="21" t="s">
        <v>190</v>
      </c>
      <c r="C254" s="231" t="s">
        <v>191</v>
      </c>
      <c r="D254" s="231"/>
      <c r="E254" s="78"/>
      <c r="F254" s="78">
        <v>3525</v>
      </c>
      <c r="G254" s="75"/>
      <c r="H254" s="54">
        <f t="shared" si="58"/>
        <v>3525</v>
      </c>
      <c r="I254" s="78"/>
      <c r="J254" s="78">
        <v>3525</v>
      </c>
      <c r="K254" s="75"/>
      <c r="L254" s="54">
        <f t="shared" si="59"/>
        <v>3525</v>
      </c>
      <c r="M254" s="165"/>
      <c r="N254" s="126"/>
      <c r="O254" s="126"/>
      <c r="P254" s="126"/>
      <c r="Q254" s="126"/>
      <c r="R254" s="126"/>
    </row>
    <row r="255" spans="2:18" s="29" customFormat="1">
      <c r="B255" s="22" t="s">
        <v>28</v>
      </c>
      <c r="C255" s="232" t="s">
        <v>192</v>
      </c>
      <c r="D255" s="232"/>
      <c r="E255" s="78"/>
      <c r="F255" s="75"/>
      <c r="G255" s="75"/>
      <c r="H255" s="54">
        <f t="shared" si="58"/>
        <v>0</v>
      </c>
      <c r="I255" s="78"/>
      <c r="J255" s="75"/>
      <c r="K255" s="75"/>
      <c r="L255" s="54">
        <f t="shared" si="59"/>
        <v>0</v>
      </c>
      <c r="M255" s="165"/>
      <c r="N255" s="126"/>
      <c r="O255" s="126"/>
      <c r="P255" s="126"/>
      <c r="Q255" s="126"/>
      <c r="R255" s="126"/>
    </row>
    <row r="256" spans="2:18" s="29" customFormat="1">
      <c r="B256" s="20">
        <v>4200</v>
      </c>
      <c r="C256" s="232" t="s">
        <v>3</v>
      </c>
      <c r="D256" s="232"/>
      <c r="E256" s="78"/>
      <c r="F256" s="75"/>
      <c r="G256" s="75"/>
      <c r="H256" s="54">
        <f t="shared" si="58"/>
        <v>0</v>
      </c>
      <c r="I256" s="78"/>
      <c r="J256" s="75"/>
      <c r="K256" s="75"/>
      <c r="L256" s="54">
        <f t="shared" si="59"/>
        <v>0</v>
      </c>
      <c r="M256" s="165"/>
      <c r="N256" s="126"/>
      <c r="O256" s="126"/>
      <c r="P256" s="126"/>
      <c r="Q256" s="126"/>
      <c r="R256" s="126"/>
    </row>
    <row r="257" spans="2:18" s="29" customFormat="1">
      <c r="B257" s="13"/>
      <c r="C257" s="9">
        <v>4214</v>
      </c>
      <c r="D257" s="8" t="s">
        <v>193</v>
      </c>
      <c r="E257" s="78"/>
      <c r="F257" s="75"/>
      <c r="G257" s="75"/>
      <c r="H257" s="54">
        <f t="shared" si="58"/>
        <v>0</v>
      </c>
      <c r="I257" s="78"/>
      <c r="J257" s="75"/>
      <c r="K257" s="75"/>
      <c r="L257" s="54">
        <f t="shared" si="59"/>
        <v>0</v>
      </c>
      <c r="M257" s="165"/>
      <c r="N257" s="126"/>
      <c r="O257" s="126"/>
      <c r="P257" s="126"/>
      <c r="Q257" s="126"/>
      <c r="R257" s="126"/>
    </row>
    <row r="258" spans="2:18" s="29" customFormat="1" ht="18" customHeight="1">
      <c r="B258" s="20">
        <v>4300</v>
      </c>
      <c r="C258" s="230" t="s">
        <v>4</v>
      </c>
      <c r="D258" s="230"/>
      <c r="E258" s="78"/>
      <c r="F258" s="75"/>
      <c r="G258" s="75"/>
      <c r="H258" s="54">
        <f t="shared" si="58"/>
        <v>0</v>
      </c>
      <c r="I258" s="78"/>
      <c r="J258" s="75"/>
      <c r="K258" s="75"/>
      <c r="L258" s="54">
        <f t="shared" si="59"/>
        <v>0</v>
      </c>
      <c r="M258" s="165"/>
      <c r="N258" s="126"/>
      <c r="O258" s="126"/>
      <c r="P258" s="126"/>
      <c r="Q258" s="126"/>
      <c r="R258" s="126"/>
    </row>
    <row r="259" spans="2:18" s="29" customFormat="1">
      <c r="B259" s="20">
        <v>4500</v>
      </c>
      <c r="C259" s="232" t="s">
        <v>5</v>
      </c>
      <c r="D259" s="232"/>
      <c r="E259" s="78"/>
      <c r="F259" s="75"/>
      <c r="G259" s="75"/>
      <c r="H259" s="54">
        <f t="shared" si="58"/>
        <v>0</v>
      </c>
      <c r="I259" s="78"/>
      <c r="J259" s="75"/>
      <c r="K259" s="75"/>
      <c r="L259" s="54">
        <f t="shared" si="59"/>
        <v>0</v>
      </c>
      <c r="M259" s="165"/>
      <c r="N259" s="126"/>
      <c r="O259" s="126"/>
      <c r="P259" s="126"/>
      <c r="Q259" s="126"/>
      <c r="R259" s="126"/>
    </row>
    <row r="260" spans="2:18" s="29" customFormat="1">
      <c r="B260" s="20">
        <v>4600</v>
      </c>
      <c r="C260" s="600" t="s">
        <v>6</v>
      </c>
      <c r="D260" s="600"/>
      <c r="E260" s="78"/>
      <c r="F260" s="75"/>
      <c r="G260" s="75"/>
      <c r="H260" s="54">
        <f t="shared" si="58"/>
        <v>0</v>
      </c>
      <c r="I260" s="78"/>
      <c r="J260" s="75"/>
      <c r="K260" s="75"/>
      <c r="L260" s="54">
        <f t="shared" si="59"/>
        <v>0</v>
      </c>
      <c r="M260" s="165"/>
      <c r="N260" s="126"/>
      <c r="O260" s="126"/>
      <c r="P260" s="126"/>
      <c r="Q260" s="126"/>
      <c r="R260" s="126"/>
    </row>
    <row r="261" spans="2:18" s="29" customFormat="1" ht="12" customHeight="1">
      <c r="B261" s="202" t="s">
        <v>243</v>
      </c>
      <c r="C261" s="233" t="s">
        <v>12</v>
      </c>
      <c r="D261" s="233"/>
      <c r="E261" s="78"/>
      <c r="F261" s="75"/>
      <c r="G261" s="75"/>
      <c r="H261" s="54">
        <f t="shared" si="58"/>
        <v>0</v>
      </c>
      <c r="I261" s="78"/>
      <c r="J261" s="75"/>
      <c r="K261" s="75"/>
      <c r="L261" s="54">
        <f t="shared" si="59"/>
        <v>0</v>
      </c>
      <c r="M261" s="165"/>
      <c r="N261" s="126"/>
      <c r="O261" s="126"/>
      <c r="P261" s="126"/>
      <c r="Q261" s="126"/>
      <c r="R261" s="126"/>
    </row>
    <row r="262" spans="2:18" s="29" customFormat="1" ht="12.75" thickBot="1">
      <c r="B262" s="24">
        <v>98</v>
      </c>
      <c r="C262" s="234" t="s">
        <v>7</v>
      </c>
      <c r="D262" s="232"/>
      <c r="E262" s="157"/>
      <c r="F262" s="158"/>
      <c r="G262" s="158"/>
      <c r="H262" s="54">
        <f t="shared" si="58"/>
        <v>0</v>
      </c>
      <c r="I262" s="157"/>
      <c r="J262" s="158"/>
      <c r="K262" s="158"/>
      <c r="L262" s="54">
        <f t="shared" si="59"/>
        <v>0</v>
      </c>
      <c r="M262" s="165"/>
      <c r="N262" s="126"/>
      <c r="O262" s="126"/>
      <c r="P262" s="126"/>
      <c r="Q262" s="126"/>
      <c r="R262" s="126"/>
    </row>
    <row r="263" spans="2:18" s="29" customFormat="1" ht="12.75" thickBot="1">
      <c r="B263" s="14"/>
      <c r="C263" s="15"/>
      <c r="D263" s="16" t="s">
        <v>68</v>
      </c>
      <c r="E263" s="147">
        <f>SUM(E252+E253+E254+E255+E256+E258+E259+E260+E261+E262)</f>
        <v>298079</v>
      </c>
      <c r="F263" s="148">
        <f t="shared" ref="F263:H263" si="60">SUM(F252+F253+F254+F255+F256+F258+F259+F260+F261+F262)</f>
        <v>191799</v>
      </c>
      <c r="G263" s="148">
        <f t="shared" si="60"/>
        <v>0</v>
      </c>
      <c r="H263" s="149">
        <f t="shared" si="60"/>
        <v>489878</v>
      </c>
      <c r="I263" s="147">
        <f>SUM(I252+I253+I254+I255+I256+I258+I259+I260+I261+I262)</f>
        <v>203785</v>
      </c>
      <c r="J263" s="148">
        <f t="shared" ref="J263:L263" si="61">SUM(J252+J253+J254+J255+J256+J258+J259+J260+J261+J262)</f>
        <v>181019</v>
      </c>
      <c r="K263" s="148">
        <f t="shared" si="61"/>
        <v>0</v>
      </c>
      <c r="L263" s="149">
        <f t="shared" si="61"/>
        <v>384804</v>
      </c>
      <c r="M263" s="165"/>
      <c r="N263" s="126"/>
      <c r="O263" s="126"/>
      <c r="P263" s="126"/>
      <c r="Q263" s="126"/>
      <c r="R263" s="126"/>
    </row>
    <row r="264" spans="2:18" s="29" customFormat="1">
      <c r="B264" s="604" t="s">
        <v>31</v>
      </c>
      <c r="C264" s="604"/>
      <c r="D264" s="604"/>
      <c r="E264" s="28">
        <f>SUM(E263+E249+E234+E219+E204+E189+E174+E159)</f>
        <v>11400432</v>
      </c>
      <c r="F264" s="28">
        <f t="shared" ref="F264:L264" si="62">SUM(F263+F249+F234+F219+F204+F189+F174+F159)</f>
        <v>531077</v>
      </c>
      <c r="G264" s="28">
        <f t="shared" si="62"/>
        <v>304334</v>
      </c>
      <c r="H264" s="28">
        <f t="shared" si="62"/>
        <v>12235843</v>
      </c>
      <c r="I264" s="28">
        <f t="shared" si="62"/>
        <v>10009054</v>
      </c>
      <c r="J264" s="28">
        <f t="shared" si="62"/>
        <v>369802</v>
      </c>
      <c r="K264" s="28">
        <f t="shared" si="62"/>
        <v>245692</v>
      </c>
      <c r="L264" s="28">
        <f t="shared" si="62"/>
        <v>10624548</v>
      </c>
      <c r="M264" s="18"/>
      <c r="N264" s="33"/>
      <c r="O264" s="33"/>
      <c r="P264" s="33"/>
      <c r="Q264" s="33"/>
      <c r="R264" s="33"/>
    </row>
    <row r="265" spans="2:18" s="29" customFormat="1" ht="12.75" thickBot="1">
      <c r="B265" s="25"/>
      <c r="C265" s="26"/>
      <c r="D265" s="27"/>
      <c r="E265" s="91"/>
      <c r="F265" s="91"/>
      <c r="G265" s="91"/>
      <c r="H265" s="91"/>
      <c r="I265" s="91"/>
      <c r="J265" s="91"/>
      <c r="K265" s="91"/>
      <c r="L265" s="91"/>
      <c r="N265" s="126"/>
      <c r="O265" s="126"/>
      <c r="P265" s="126"/>
      <c r="Q265" s="126"/>
      <c r="R265" s="126"/>
    </row>
    <row r="266" spans="2:18" s="29" customFormat="1" ht="39" customHeight="1" thickBot="1">
      <c r="B266" s="10"/>
      <c r="C266" s="128" t="s">
        <v>1</v>
      </c>
      <c r="D266" s="10" t="s">
        <v>14</v>
      </c>
      <c r="E266" s="150" t="s">
        <v>71</v>
      </c>
      <c r="F266" s="151" t="s">
        <v>72</v>
      </c>
      <c r="G266" s="151" t="s">
        <v>70</v>
      </c>
      <c r="H266" s="152" t="s">
        <v>13</v>
      </c>
      <c r="I266" s="150" t="s">
        <v>71</v>
      </c>
      <c r="J266" s="151" t="s">
        <v>72</v>
      </c>
      <c r="K266" s="151" t="s">
        <v>70</v>
      </c>
      <c r="L266" s="152" t="s">
        <v>13</v>
      </c>
      <c r="N266" s="126"/>
      <c r="O266" s="126"/>
      <c r="P266" s="126"/>
      <c r="Q266" s="126"/>
      <c r="R266" s="126"/>
    </row>
    <row r="267" spans="2:18" s="29" customFormat="1" ht="19.5" customHeight="1" thickBot="1">
      <c r="B267" s="52" t="s">
        <v>15</v>
      </c>
      <c r="C267" s="11">
        <v>437</v>
      </c>
      <c r="D267" s="12" t="s">
        <v>32</v>
      </c>
      <c r="E267" s="153"/>
      <c r="F267" s="154"/>
      <c r="G267" s="154"/>
      <c r="H267" s="155"/>
      <c r="I267" s="153"/>
      <c r="J267" s="154"/>
      <c r="K267" s="154"/>
      <c r="L267" s="155"/>
      <c r="N267" s="126"/>
      <c r="O267" s="126"/>
      <c r="P267" s="126"/>
      <c r="Q267" s="126"/>
      <c r="R267" s="126"/>
    </row>
    <row r="268" spans="2:18" s="29" customFormat="1">
      <c r="B268" s="19" t="s">
        <v>10</v>
      </c>
      <c r="C268" s="602" t="s">
        <v>16</v>
      </c>
      <c r="D268" s="602"/>
      <c r="E268" s="173">
        <v>186265</v>
      </c>
      <c r="F268" s="74"/>
      <c r="G268" s="74"/>
      <c r="H268" s="54">
        <f>SUM(E268:G268)</f>
        <v>186265</v>
      </c>
      <c r="I268" s="173">
        <v>174712</v>
      </c>
      <c r="J268" s="74"/>
      <c r="K268" s="74"/>
      <c r="L268" s="54">
        <f>SUM(I268:K268)</f>
        <v>174712</v>
      </c>
      <c r="N268" s="126"/>
      <c r="O268" s="126"/>
      <c r="P268" s="126"/>
      <c r="Q268" s="126"/>
      <c r="R268" s="126"/>
    </row>
    <row r="269" spans="2:18" s="29" customFormat="1" ht="12" customHeight="1">
      <c r="B269" s="20">
        <v>1000</v>
      </c>
      <c r="C269" s="231" t="s">
        <v>2</v>
      </c>
      <c r="D269" s="231"/>
      <c r="E269" s="78">
        <v>19300</v>
      </c>
      <c r="F269" s="75"/>
      <c r="G269" s="75"/>
      <c r="H269" s="54">
        <f t="shared" ref="H269:H278" si="63">SUM(E269:G269)</f>
        <v>19300</v>
      </c>
      <c r="I269" s="78">
        <v>6986</v>
      </c>
      <c r="J269" s="75"/>
      <c r="K269" s="75"/>
      <c r="L269" s="54">
        <f t="shared" ref="L269:L278" si="64">SUM(I269:K269)</f>
        <v>6986</v>
      </c>
      <c r="N269" s="126"/>
      <c r="O269" s="126"/>
      <c r="P269" s="126"/>
      <c r="Q269" s="126"/>
      <c r="R269" s="126"/>
    </row>
    <row r="270" spans="2:18" s="29" customFormat="1">
      <c r="B270" s="21" t="s">
        <v>190</v>
      </c>
      <c r="C270" s="231" t="s">
        <v>191</v>
      </c>
      <c r="D270" s="231"/>
      <c r="E270" s="78"/>
      <c r="F270" s="75"/>
      <c r="G270" s="75"/>
      <c r="H270" s="54">
        <f t="shared" si="63"/>
        <v>0</v>
      </c>
      <c r="I270" s="78"/>
      <c r="J270" s="75"/>
      <c r="K270" s="75"/>
      <c r="L270" s="54">
        <f t="shared" si="64"/>
        <v>0</v>
      </c>
      <c r="N270" s="126"/>
      <c r="O270" s="126"/>
      <c r="P270" s="126"/>
      <c r="Q270" s="126"/>
      <c r="R270" s="126"/>
    </row>
    <row r="271" spans="2:18" s="29" customFormat="1">
      <c r="B271" s="22" t="s">
        <v>28</v>
      </c>
      <c r="C271" s="232" t="s">
        <v>192</v>
      </c>
      <c r="D271" s="232"/>
      <c r="E271" s="78"/>
      <c r="F271" s="75"/>
      <c r="G271" s="75"/>
      <c r="H271" s="54">
        <f t="shared" si="63"/>
        <v>0</v>
      </c>
      <c r="I271" s="78"/>
      <c r="J271" s="75"/>
      <c r="K271" s="75"/>
      <c r="L271" s="54">
        <f t="shared" si="64"/>
        <v>0</v>
      </c>
      <c r="N271" s="126"/>
      <c r="O271" s="126"/>
      <c r="P271" s="126"/>
      <c r="Q271" s="126"/>
      <c r="R271" s="126"/>
    </row>
    <row r="272" spans="2:18" s="29" customFormat="1">
      <c r="B272" s="20">
        <v>4200</v>
      </c>
      <c r="C272" s="232" t="s">
        <v>3</v>
      </c>
      <c r="D272" s="232"/>
      <c r="E272" s="78"/>
      <c r="F272" s="75"/>
      <c r="G272" s="75"/>
      <c r="H272" s="54">
        <f t="shared" si="63"/>
        <v>0</v>
      </c>
      <c r="I272" s="78"/>
      <c r="J272" s="75"/>
      <c r="K272" s="75"/>
      <c r="L272" s="54">
        <f t="shared" si="64"/>
        <v>0</v>
      </c>
      <c r="N272" s="126"/>
      <c r="O272" s="126"/>
      <c r="P272" s="126"/>
      <c r="Q272" s="126"/>
      <c r="R272" s="126"/>
    </row>
    <row r="273" spans="2:18" s="29" customFormat="1">
      <c r="B273" s="13"/>
      <c r="C273" s="9">
        <v>4214</v>
      </c>
      <c r="D273" s="8" t="s">
        <v>193</v>
      </c>
      <c r="E273" s="78"/>
      <c r="F273" s="75"/>
      <c r="G273" s="75"/>
      <c r="H273" s="54">
        <f t="shared" si="63"/>
        <v>0</v>
      </c>
      <c r="I273" s="78"/>
      <c r="J273" s="75"/>
      <c r="K273" s="75"/>
      <c r="L273" s="54">
        <f t="shared" si="64"/>
        <v>0</v>
      </c>
      <c r="N273" s="126"/>
      <c r="O273" s="126"/>
      <c r="P273" s="126"/>
      <c r="Q273" s="126"/>
      <c r="R273" s="126"/>
    </row>
    <row r="274" spans="2:18" s="29" customFormat="1" ht="18" customHeight="1">
      <c r="B274" s="20">
        <v>4300</v>
      </c>
      <c r="C274" s="230" t="s">
        <v>4</v>
      </c>
      <c r="D274" s="230"/>
      <c r="E274" s="78"/>
      <c r="F274" s="75"/>
      <c r="G274" s="75"/>
      <c r="H274" s="54">
        <f t="shared" si="63"/>
        <v>0</v>
      </c>
      <c r="I274" s="78"/>
      <c r="J274" s="75"/>
      <c r="K274" s="75"/>
      <c r="L274" s="54">
        <f t="shared" si="64"/>
        <v>0</v>
      </c>
      <c r="N274" s="126"/>
      <c r="O274" s="126"/>
      <c r="P274" s="126"/>
      <c r="Q274" s="126"/>
      <c r="R274" s="126"/>
    </row>
    <row r="275" spans="2:18" s="29" customFormat="1">
      <c r="B275" s="20">
        <v>4500</v>
      </c>
      <c r="C275" s="232" t="s">
        <v>5</v>
      </c>
      <c r="D275" s="232"/>
      <c r="E275" s="78"/>
      <c r="F275" s="75"/>
      <c r="G275" s="75"/>
      <c r="H275" s="54">
        <f t="shared" si="63"/>
        <v>0</v>
      </c>
      <c r="I275" s="78"/>
      <c r="J275" s="75"/>
      <c r="K275" s="75"/>
      <c r="L275" s="54">
        <f t="shared" si="64"/>
        <v>0</v>
      </c>
      <c r="N275" s="126"/>
      <c r="O275" s="126"/>
      <c r="P275" s="126"/>
      <c r="Q275" s="126"/>
      <c r="R275" s="126"/>
    </row>
    <row r="276" spans="2:18" s="29" customFormat="1">
      <c r="B276" s="20">
        <v>4600</v>
      </c>
      <c r="C276" s="600" t="s">
        <v>6</v>
      </c>
      <c r="D276" s="600"/>
      <c r="E276" s="78"/>
      <c r="F276" s="75"/>
      <c r="G276" s="75"/>
      <c r="H276" s="54">
        <f t="shared" si="63"/>
        <v>0</v>
      </c>
      <c r="I276" s="78"/>
      <c r="J276" s="75"/>
      <c r="K276" s="75"/>
      <c r="L276" s="54">
        <f t="shared" si="64"/>
        <v>0</v>
      </c>
      <c r="N276" s="126"/>
      <c r="O276" s="126"/>
      <c r="P276" s="126"/>
      <c r="Q276" s="126"/>
      <c r="R276" s="126"/>
    </row>
    <row r="277" spans="2:18" s="29" customFormat="1" ht="12" customHeight="1">
      <c r="B277" s="202" t="s">
        <v>243</v>
      </c>
      <c r="C277" s="233" t="s">
        <v>12</v>
      </c>
      <c r="D277" s="233"/>
      <c r="E277" s="78"/>
      <c r="F277" s="75"/>
      <c r="G277" s="75"/>
      <c r="H277" s="54">
        <f t="shared" si="63"/>
        <v>0</v>
      </c>
      <c r="I277" s="78"/>
      <c r="J277" s="75"/>
      <c r="K277" s="75"/>
      <c r="L277" s="54">
        <f t="shared" si="64"/>
        <v>0</v>
      </c>
      <c r="N277" s="126"/>
      <c r="O277" s="126"/>
      <c r="P277" s="126"/>
      <c r="Q277" s="126"/>
      <c r="R277" s="126"/>
    </row>
    <row r="278" spans="2:18" s="29" customFormat="1" ht="12.75" thickBot="1">
      <c r="B278" s="24">
        <v>98</v>
      </c>
      <c r="C278" s="234" t="s">
        <v>7</v>
      </c>
      <c r="D278" s="232"/>
      <c r="E278" s="163"/>
      <c r="F278" s="164"/>
      <c r="G278" s="164"/>
      <c r="H278" s="159">
        <f t="shared" si="63"/>
        <v>0</v>
      </c>
      <c r="I278" s="163"/>
      <c r="J278" s="164"/>
      <c r="K278" s="164"/>
      <c r="L278" s="159">
        <f t="shared" si="64"/>
        <v>0</v>
      </c>
      <c r="N278" s="126"/>
      <c r="O278" s="126"/>
      <c r="P278" s="126"/>
      <c r="Q278" s="126"/>
      <c r="R278" s="126"/>
    </row>
    <row r="279" spans="2:18" s="29" customFormat="1" ht="12.75" thickBot="1">
      <c r="B279" s="14"/>
      <c r="C279" s="15"/>
      <c r="D279" s="16" t="s">
        <v>68</v>
      </c>
      <c r="E279" s="148">
        <f>SUM(E268+E269+E270+E271+E272+E274+E275+E276+E277+E278)</f>
        <v>205565</v>
      </c>
      <c r="F279" s="148">
        <f t="shared" ref="F279:H279" si="65">SUM(F268+F269+F270+F271+F272+F274+F275+F276+F277+F278)</f>
        <v>0</v>
      </c>
      <c r="G279" s="148">
        <f t="shared" si="65"/>
        <v>0</v>
      </c>
      <c r="H279" s="178">
        <f t="shared" si="65"/>
        <v>205565</v>
      </c>
      <c r="I279" s="148">
        <f>SUM(I268+I269+I270+I271+I272+I274+I275+I276+I277+I278)</f>
        <v>181698</v>
      </c>
      <c r="J279" s="148">
        <f t="shared" ref="J279:L279" si="66">SUM(J268+J269+J270+J271+J272+J274+J275+J276+J277+J278)</f>
        <v>0</v>
      </c>
      <c r="K279" s="148">
        <f t="shared" si="66"/>
        <v>0</v>
      </c>
      <c r="L279" s="178">
        <f t="shared" si="66"/>
        <v>181698</v>
      </c>
      <c r="N279" s="126"/>
      <c r="O279" s="126"/>
      <c r="P279" s="126"/>
      <c r="Q279" s="126"/>
      <c r="R279" s="126"/>
    </row>
    <row r="280" spans="2:18" s="29" customFormat="1" ht="12.75" thickBot="1">
      <c r="B280" s="61"/>
      <c r="C280" s="61"/>
      <c r="D280" s="62"/>
      <c r="E280" s="137"/>
      <c r="F280" s="138"/>
      <c r="G280" s="138"/>
      <c r="H280" s="138"/>
      <c r="I280" s="137"/>
      <c r="J280" s="138"/>
      <c r="K280" s="138"/>
      <c r="L280" s="138"/>
      <c r="N280" s="126"/>
      <c r="O280" s="126"/>
      <c r="P280" s="126"/>
      <c r="Q280" s="126"/>
      <c r="R280" s="126"/>
    </row>
    <row r="281" spans="2:18" s="29" customFormat="1" ht="35.25" customHeight="1" thickBot="1">
      <c r="B281" s="10"/>
      <c r="C281" s="143" t="s">
        <v>1</v>
      </c>
      <c r="D281" s="10" t="s">
        <v>14</v>
      </c>
      <c r="E281" s="150" t="s">
        <v>71</v>
      </c>
      <c r="F281" s="151" t="s">
        <v>72</v>
      </c>
      <c r="G281" s="151" t="s">
        <v>70</v>
      </c>
      <c r="H281" s="152" t="s">
        <v>13</v>
      </c>
      <c r="I281" s="150" t="s">
        <v>71</v>
      </c>
      <c r="J281" s="151" t="s">
        <v>72</v>
      </c>
      <c r="K281" s="151" t="s">
        <v>70</v>
      </c>
      <c r="L281" s="152" t="s">
        <v>13</v>
      </c>
      <c r="N281" s="126"/>
      <c r="O281" s="126"/>
      <c r="P281" s="126"/>
      <c r="Q281" s="126"/>
      <c r="R281" s="126"/>
    </row>
    <row r="282" spans="2:18" s="29" customFormat="1" ht="21.75" customHeight="1" thickBot="1">
      <c r="B282" s="52" t="s">
        <v>15</v>
      </c>
      <c r="C282" s="11">
        <v>469</v>
      </c>
      <c r="D282" s="12" t="s">
        <v>33</v>
      </c>
      <c r="E282" s="153"/>
      <c r="F282" s="154"/>
      <c r="G282" s="154"/>
      <c r="H282" s="155"/>
      <c r="I282" s="153"/>
      <c r="J282" s="154"/>
      <c r="K282" s="154"/>
      <c r="L282" s="155"/>
      <c r="N282" s="126"/>
      <c r="O282" s="126"/>
      <c r="P282" s="126"/>
      <c r="Q282" s="126"/>
      <c r="R282" s="126"/>
    </row>
    <row r="283" spans="2:18" s="29" customFormat="1">
      <c r="B283" s="19" t="s">
        <v>10</v>
      </c>
      <c r="C283" s="601" t="s">
        <v>16</v>
      </c>
      <c r="D283" s="601"/>
      <c r="E283" s="173">
        <v>22829</v>
      </c>
      <c r="F283" s="167"/>
      <c r="G283" s="74"/>
      <c r="H283" s="54">
        <f>SUM(E283:G283)</f>
        <v>22829</v>
      </c>
      <c r="I283" s="173">
        <v>21388</v>
      </c>
      <c r="J283" s="167"/>
      <c r="K283" s="74"/>
      <c r="L283" s="54">
        <f>SUM(I283:K283)</f>
        <v>21388</v>
      </c>
      <c r="M283" s="165"/>
      <c r="N283" s="126"/>
      <c r="O283" s="126"/>
      <c r="P283" s="126"/>
      <c r="Q283" s="126"/>
      <c r="R283" s="126"/>
    </row>
    <row r="284" spans="2:18" s="29" customFormat="1" ht="12" customHeight="1">
      <c r="B284" s="20">
        <v>1000</v>
      </c>
      <c r="C284" s="231" t="s">
        <v>2</v>
      </c>
      <c r="D284" s="231"/>
      <c r="E284" s="78">
        <v>13952</v>
      </c>
      <c r="F284" s="75">
        <v>28633</v>
      </c>
      <c r="G284" s="75"/>
      <c r="H284" s="54">
        <f t="shared" ref="H284:H294" si="67">SUM(E284:G284)</f>
        <v>42585</v>
      </c>
      <c r="I284" s="78">
        <v>3157</v>
      </c>
      <c r="J284" s="75">
        <v>24786</v>
      </c>
      <c r="K284" s="75"/>
      <c r="L284" s="54">
        <f t="shared" ref="L284:L294" si="68">SUM(I284:K284)</f>
        <v>27943</v>
      </c>
      <c r="M284" s="165"/>
      <c r="N284" s="126"/>
      <c r="O284" s="126"/>
      <c r="P284" s="126"/>
      <c r="Q284" s="126"/>
      <c r="R284" s="126"/>
    </row>
    <row r="285" spans="2:18" s="29" customFormat="1">
      <c r="B285" s="21" t="s">
        <v>190</v>
      </c>
      <c r="C285" s="231" t="s">
        <v>191</v>
      </c>
      <c r="D285" s="231"/>
      <c r="E285" s="78"/>
      <c r="F285" s="75"/>
      <c r="G285" s="75"/>
      <c r="H285" s="54">
        <f t="shared" si="67"/>
        <v>0</v>
      </c>
      <c r="I285" s="78"/>
      <c r="J285" s="75"/>
      <c r="K285" s="75"/>
      <c r="L285" s="54">
        <f t="shared" si="68"/>
        <v>0</v>
      </c>
      <c r="M285" s="165"/>
      <c r="N285" s="126"/>
      <c r="O285" s="126"/>
      <c r="P285" s="126"/>
      <c r="Q285" s="126"/>
      <c r="R285" s="126"/>
    </row>
    <row r="286" spans="2:18" s="29" customFormat="1">
      <c r="B286" s="22" t="s">
        <v>28</v>
      </c>
      <c r="C286" s="232" t="s">
        <v>192</v>
      </c>
      <c r="D286" s="232"/>
      <c r="E286" s="78"/>
      <c r="F286" s="75"/>
      <c r="G286" s="75"/>
      <c r="H286" s="54">
        <f t="shared" si="67"/>
        <v>0</v>
      </c>
      <c r="I286" s="78"/>
      <c r="J286" s="75"/>
      <c r="K286" s="75"/>
      <c r="L286" s="54">
        <f t="shared" si="68"/>
        <v>0</v>
      </c>
      <c r="M286" s="165"/>
      <c r="N286" s="126"/>
      <c r="O286" s="126"/>
      <c r="P286" s="126"/>
      <c r="Q286" s="126"/>
      <c r="R286" s="126"/>
    </row>
    <row r="287" spans="2:18" s="29" customFormat="1">
      <c r="B287" s="20">
        <v>4200</v>
      </c>
      <c r="C287" s="232" t="s">
        <v>3</v>
      </c>
      <c r="D287" s="232"/>
      <c r="E287" s="78"/>
      <c r="F287" s="75"/>
      <c r="G287" s="75"/>
      <c r="H287" s="54">
        <f t="shared" si="67"/>
        <v>0</v>
      </c>
      <c r="I287" s="78"/>
      <c r="J287" s="75"/>
      <c r="K287" s="75"/>
      <c r="L287" s="54">
        <f t="shared" si="68"/>
        <v>0</v>
      </c>
      <c r="M287" s="165"/>
      <c r="N287" s="126"/>
      <c r="O287" s="126"/>
      <c r="P287" s="126"/>
      <c r="Q287" s="126"/>
      <c r="R287" s="126"/>
    </row>
    <row r="288" spans="2:18" s="29" customFormat="1">
      <c r="B288" s="13"/>
      <c r="C288" s="9">
        <v>4214</v>
      </c>
      <c r="D288" s="8" t="s">
        <v>193</v>
      </c>
      <c r="E288" s="78"/>
      <c r="F288" s="75"/>
      <c r="G288" s="75"/>
      <c r="H288" s="54">
        <f t="shared" si="67"/>
        <v>0</v>
      </c>
      <c r="I288" s="78"/>
      <c r="J288" s="75"/>
      <c r="K288" s="75"/>
      <c r="L288" s="54">
        <f t="shared" si="68"/>
        <v>0</v>
      </c>
      <c r="M288" s="165"/>
      <c r="N288" s="126"/>
      <c r="O288" s="126"/>
      <c r="P288" s="126"/>
      <c r="Q288" s="126"/>
      <c r="R288" s="126"/>
    </row>
    <row r="289" spans="2:18" s="29" customFormat="1">
      <c r="B289" s="20">
        <v>4300</v>
      </c>
      <c r="C289" s="230" t="s">
        <v>4</v>
      </c>
      <c r="D289" s="230"/>
      <c r="E289" s="78"/>
      <c r="F289" s="75"/>
      <c r="G289" s="75"/>
      <c r="H289" s="54">
        <f t="shared" si="67"/>
        <v>0</v>
      </c>
      <c r="I289" s="78"/>
      <c r="J289" s="75"/>
      <c r="K289" s="75"/>
      <c r="L289" s="54">
        <f t="shared" si="68"/>
        <v>0</v>
      </c>
      <c r="M289" s="165"/>
      <c r="N289" s="126"/>
      <c r="O289" s="126"/>
      <c r="P289" s="126"/>
      <c r="Q289" s="126"/>
      <c r="R289" s="126"/>
    </row>
    <row r="290" spans="2:18" s="29" customFormat="1">
      <c r="B290" s="20">
        <v>4500</v>
      </c>
      <c r="C290" s="232" t="s">
        <v>5</v>
      </c>
      <c r="D290" s="232"/>
      <c r="E290" s="78"/>
      <c r="F290" s="75"/>
      <c r="G290" s="75"/>
      <c r="H290" s="54">
        <f t="shared" si="67"/>
        <v>0</v>
      </c>
      <c r="I290" s="78"/>
      <c r="J290" s="75"/>
      <c r="K290" s="75"/>
      <c r="L290" s="54">
        <f t="shared" si="68"/>
        <v>0</v>
      </c>
      <c r="M290" s="165"/>
      <c r="N290" s="126"/>
      <c r="O290" s="126"/>
      <c r="P290" s="126"/>
      <c r="Q290" s="126"/>
      <c r="R290" s="126"/>
    </row>
    <row r="291" spans="2:18" s="29" customFormat="1">
      <c r="B291" s="20">
        <v>4600</v>
      </c>
      <c r="C291" s="600" t="s">
        <v>6</v>
      </c>
      <c r="D291" s="600"/>
      <c r="E291" s="78"/>
      <c r="F291" s="75"/>
      <c r="G291" s="75"/>
      <c r="H291" s="54">
        <f t="shared" si="67"/>
        <v>0</v>
      </c>
      <c r="I291" s="78"/>
      <c r="J291" s="75"/>
      <c r="K291" s="75"/>
      <c r="L291" s="54">
        <f t="shared" si="68"/>
        <v>0</v>
      </c>
      <c r="M291" s="165"/>
      <c r="N291" s="126"/>
      <c r="O291" s="126"/>
      <c r="P291" s="126"/>
      <c r="Q291" s="126"/>
      <c r="R291" s="126"/>
    </row>
    <row r="292" spans="2:18" s="29" customFormat="1" ht="12" customHeight="1">
      <c r="B292" s="202" t="s">
        <v>243</v>
      </c>
      <c r="C292" s="233" t="s">
        <v>12</v>
      </c>
      <c r="D292" s="233"/>
      <c r="E292" s="78">
        <v>5000</v>
      </c>
      <c r="F292" s="75">
        <v>27600</v>
      </c>
      <c r="G292" s="75"/>
      <c r="H292" s="54">
        <f t="shared" si="67"/>
        <v>32600</v>
      </c>
      <c r="I292" s="78">
        <v>5000</v>
      </c>
      <c r="J292" s="75">
        <v>27600</v>
      </c>
      <c r="K292" s="75"/>
      <c r="L292" s="54">
        <f t="shared" si="68"/>
        <v>32600</v>
      </c>
      <c r="M292" s="165"/>
      <c r="N292" s="126"/>
      <c r="O292" s="126"/>
      <c r="P292" s="126"/>
      <c r="Q292" s="126"/>
      <c r="R292" s="126"/>
    </row>
    <row r="293" spans="2:18" s="29" customFormat="1" ht="12.75" thickBot="1">
      <c r="B293" s="24">
        <v>98</v>
      </c>
      <c r="C293" s="234" t="s">
        <v>7</v>
      </c>
      <c r="D293" s="232"/>
      <c r="E293" s="157"/>
      <c r="F293" s="158"/>
      <c r="G293" s="158"/>
      <c r="H293" s="54">
        <f t="shared" si="67"/>
        <v>0</v>
      </c>
      <c r="I293" s="157"/>
      <c r="J293" s="158"/>
      <c r="K293" s="158"/>
      <c r="L293" s="54">
        <f t="shared" si="68"/>
        <v>0</v>
      </c>
      <c r="M293" s="165"/>
      <c r="N293" s="126"/>
      <c r="O293" s="126"/>
      <c r="P293" s="126"/>
      <c r="Q293" s="126"/>
      <c r="R293" s="126"/>
    </row>
    <row r="294" spans="2:18" s="29" customFormat="1" ht="12.75" thickBot="1">
      <c r="B294" s="14"/>
      <c r="C294" s="15"/>
      <c r="D294" s="16" t="s">
        <v>69</v>
      </c>
      <c r="E294" s="147">
        <f>SUM(E283+E284+E285+E286+E287+E289+E290+E291+E292+E293)</f>
        <v>41781</v>
      </c>
      <c r="F294" s="148">
        <f t="shared" ref="F294:G294" si="69">SUM(F283+F284+F285+F286+F287+F289+F290+F291+F292+F293)</f>
        <v>56233</v>
      </c>
      <c r="G294" s="148">
        <f t="shared" si="69"/>
        <v>0</v>
      </c>
      <c r="H294" s="159">
        <f t="shared" si="67"/>
        <v>98014</v>
      </c>
      <c r="I294" s="147">
        <f>SUM(I283+I284+I285+I286+I287+I289+I290+I291+I292+I293)</f>
        <v>29545</v>
      </c>
      <c r="J294" s="148">
        <f t="shared" ref="J294:K294" si="70">SUM(J283+J284+J285+J286+J287+J289+J290+J291+J292+J293)</f>
        <v>52386</v>
      </c>
      <c r="K294" s="148">
        <f t="shared" si="70"/>
        <v>0</v>
      </c>
      <c r="L294" s="159">
        <f t="shared" si="68"/>
        <v>81931</v>
      </c>
      <c r="M294" s="165"/>
      <c r="N294" s="126"/>
      <c r="O294" s="126"/>
      <c r="P294" s="126"/>
      <c r="Q294" s="126"/>
      <c r="R294" s="126"/>
    </row>
    <row r="295" spans="2:18" s="29" customFormat="1">
      <c r="B295" s="604" t="s">
        <v>34</v>
      </c>
      <c r="C295" s="604"/>
      <c r="D295" s="604"/>
      <c r="E295" s="28">
        <f>SUM(E294+E279)</f>
        <v>247346</v>
      </c>
      <c r="F295" s="28">
        <f t="shared" ref="F295:L295" si="71">SUM(F294+F279)</f>
        <v>56233</v>
      </c>
      <c r="G295" s="28">
        <f t="shared" si="71"/>
        <v>0</v>
      </c>
      <c r="H295" s="28">
        <f t="shared" si="71"/>
        <v>303579</v>
      </c>
      <c r="I295" s="28">
        <f t="shared" si="71"/>
        <v>211243</v>
      </c>
      <c r="J295" s="28">
        <f t="shared" si="71"/>
        <v>52386</v>
      </c>
      <c r="K295" s="28">
        <f t="shared" si="71"/>
        <v>0</v>
      </c>
      <c r="L295" s="28">
        <f t="shared" si="71"/>
        <v>263629</v>
      </c>
      <c r="M295" s="18"/>
      <c r="N295" s="33"/>
      <c r="O295" s="33"/>
      <c r="P295" s="33"/>
      <c r="Q295" s="33"/>
      <c r="R295" s="33"/>
    </row>
    <row r="296" spans="2:18" s="29" customFormat="1" ht="12.75" thickBot="1">
      <c r="B296" s="60"/>
      <c r="C296" s="232"/>
      <c r="D296" s="232"/>
      <c r="E296" s="91"/>
      <c r="F296" s="91"/>
      <c r="G296" s="91"/>
      <c r="H296" s="91"/>
      <c r="I296" s="91"/>
      <c r="J296" s="91"/>
      <c r="K296" s="91"/>
      <c r="L296" s="91"/>
      <c r="N296" s="126"/>
      <c r="O296" s="126"/>
      <c r="P296" s="126"/>
      <c r="Q296" s="126"/>
      <c r="R296" s="126"/>
    </row>
    <row r="297" spans="2:18" s="29" customFormat="1" ht="36" customHeight="1" thickBot="1">
      <c r="B297" s="10"/>
      <c r="C297" s="143" t="s">
        <v>1</v>
      </c>
      <c r="D297" s="10" t="s">
        <v>14</v>
      </c>
      <c r="E297" s="150" t="s">
        <v>71</v>
      </c>
      <c r="F297" s="151" t="s">
        <v>72</v>
      </c>
      <c r="G297" s="151" t="s">
        <v>70</v>
      </c>
      <c r="H297" s="152" t="s">
        <v>13</v>
      </c>
      <c r="I297" s="150" t="s">
        <v>71</v>
      </c>
      <c r="J297" s="151" t="s">
        <v>72</v>
      </c>
      <c r="K297" s="151" t="s">
        <v>70</v>
      </c>
      <c r="L297" s="152" t="s">
        <v>13</v>
      </c>
      <c r="N297" s="126"/>
      <c r="O297" s="126"/>
      <c r="P297" s="126"/>
      <c r="Q297" s="126"/>
      <c r="R297" s="126"/>
    </row>
    <row r="298" spans="2:18" s="29" customFormat="1" ht="22.5" customHeight="1" thickBot="1">
      <c r="B298" s="52" t="s">
        <v>15</v>
      </c>
      <c r="C298" s="11">
        <v>524</v>
      </c>
      <c r="D298" s="12" t="s">
        <v>35</v>
      </c>
      <c r="E298" s="153"/>
      <c r="F298" s="154"/>
      <c r="G298" s="154"/>
      <c r="H298" s="155"/>
      <c r="I298" s="153"/>
      <c r="J298" s="154"/>
      <c r="K298" s="154"/>
      <c r="L298" s="155"/>
      <c r="N298" s="126"/>
      <c r="O298" s="126"/>
      <c r="P298" s="126"/>
      <c r="Q298" s="126"/>
      <c r="R298" s="126"/>
    </row>
    <row r="299" spans="2:18" s="29" customFormat="1">
      <c r="B299" s="19" t="s">
        <v>10</v>
      </c>
      <c r="C299" s="601" t="s">
        <v>16</v>
      </c>
      <c r="D299" s="601"/>
      <c r="E299" s="173"/>
      <c r="F299" s="167">
        <v>169339</v>
      </c>
      <c r="G299" s="74"/>
      <c r="H299" s="54">
        <f>SUM(E299:G299)</f>
        <v>169339</v>
      </c>
      <c r="I299" s="173"/>
      <c r="J299" s="167">
        <v>162474</v>
      </c>
      <c r="K299" s="74"/>
      <c r="L299" s="54">
        <f>SUM(I299:K299)</f>
        <v>162474</v>
      </c>
      <c r="N299" s="126"/>
      <c r="O299" s="126"/>
      <c r="P299" s="126"/>
      <c r="Q299" s="126"/>
      <c r="R299" s="126"/>
    </row>
    <row r="300" spans="2:18" s="29" customFormat="1" ht="12" customHeight="1">
      <c r="B300" s="20">
        <v>1000</v>
      </c>
      <c r="C300" s="231" t="s">
        <v>2</v>
      </c>
      <c r="D300" s="231"/>
      <c r="E300" s="78"/>
      <c r="F300" s="75">
        <v>109896</v>
      </c>
      <c r="G300" s="75"/>
      <c r="H300" s="54">
        <f t="shared" ref="H300:H310" si="72">SUM(E300:G300)</f>
        <v>109896</v>
      </c>
      <c r="I300" s="78"/>
      <c r="J300" s="75">
        <v>106727</v>
      </c>
      <c r="K300" s="75"/>
      <c r="L300" s="54">
        <f t="shared" ref="L300:L310" si="73">SUM(I300:K300)</f>
        <v>106727</v>
      </c>
      <c r="N300" s="126"/>
      <c r="O300" s="126"/>
      <c r="P300" s="126"/>
      <c r="Q300" s="126"/>
      <c r="R300" s="126"/>
    </row>
    <row r="301" spans="2:18" s="29" customFormat="1">
      <c r="B301" s="21" t="s">
        <v>190</v>
      </c>
      <c r="C301" s="231" t="s">
        <v>191</v>
      </c>
      <c r="D301" s="231"/>
      <c r="E301" s="78"/>
      <c r="F301" s="75">
        <v>823</v>
      </c>
      <c r="G301" s="75"/>
      <c r="H301" s="54">
        <f t="shared" si="72"/>
        <v>823</v>
      </c>
      <c r="I301" s="78"/>
      <c r="J301" s="75">
        <v>823</v>
      </c>
      <c r="K301" s="75"/>
      <c r="L301" s="54">
        <f t="shared" si="73"/>
        <v>823</v>
      </c>
      <c r="N301" s="126"/>
      <c r="O301" s="126"/>
      <c r="P301" s="126"/>
      <c r="Q301" s="126"/>
      <c r="R301" s="126"/>
    </row>
    <row r="302" spans="2:18" s="29" customFormat="1">
      <c r="B302" s="22" t="s">
        <v>28</v>
      </c>
      <c r="C302" s="232" t="s">
        <v>192</v>
      </c>
      <c r="D302" s="232"/>
      <c r="E302" s="78"/>
      <c r="F302" s="75"/>
      <c r="G302" s="75"/>
      <c r="H302" s="54">
        <f t="shared" si="72"/>
        <v>0</v>
      </c>
      <c r="I302" s="78"/>
      <c r="J302" s="75"/>
      <c r="K302" s="75"/>
      <c r="L302" s="54">
        <f t="shared" si="73"/>
        <v>0</v>
      </c>
      <c r="N302" s="126"/>
      <c r="O302" s="126"/>
      <c r="P302" s="126"/>
      <c r="Q302" s="126"/>
      <c r="R302" s="126"/>
    </row>
    <row r="303" spans="2:18" s="29" customFormat="1">
      <c r="B303" s="20">
        <v>4200</v>
      </c>
      <c r="C303" s="232" t="s">
        <v>3</v>
      </c>
      <c r="D303" s="232"/>
      <c r="E303" s="78"/>
      <c r="F303" s="75"/>
      <c r="G303" s="75"/>
      <c r="H303" s="54">
        <f t="shared" si="72"/>
        <v>0</v>
      </c>
      <c r="I303" s="78"/>
      <c r="J303" s="75"/>
      <c r="K303" s="75"/>
      <c r="L303" s="54">
        <f t="shared" si="73"/>
        <v>0</v>
      </c>
      <c r="N303" s="126"/>
      <c r="O303" s="126"/>
      <c r="P303" s="126"/>
      <c r="Q303" s="126"/>
      <c r="R303" s="126"/>
    </row>
    <row r="304" spans="2:18" s="29" customFormat="1">
      <c r="B304" s="13"/>
      <c r="C304" s="9">
        <v>4214</v>
      </c>
      <c r="D304" s="8" t="s">
        <v>193</v>
      </c>
      <c r="E304" s="78"/>
      <c r="F304" s="75"/>
      <c r="G304" s="75"/>
      <c r="H304" s="54">
        <f t="shared" si="72"/>
        <v>0</v>
      </c>
      <c r="I304" s="78"/>
      <c r="J304" s="75"/>
      <c r="K304" s="75"/>
      <c r="L304" s="54">
        <f t="shared" si="73"/>
        <v>0</v>
      </c>
      <c r="N304" s="126"/>
      <c r="O304" s="126"/>
      <c r="P304" s="126"/>
      <c r="Q304" s="126"/>
      <c r="R304" s="126"/>
    </row>
    <row r="305" spans="2:18" s="29" customFormat="1" ht="18" customHeight="1">
      <c r="B305" s="20">
        <v>4300</v>
      </c>
      <c r="C305" s="230" t="s">
        <v>4</v>
      </c>
      <c r="D305" s="230"/>
      <c r="E305" s="78"/>
      <c r="F305" s="75"/>
      <c r="G305" s="75"/>
      <c r="H305" s="54">
        <f t="shared" si="72"/>
        <v>0</v>
      </c>
      <c r="I305" s="78"/>
      <c r="J305" s="75"/>
      <c r="K305" s="75"/>
      <c r="L305" s="54">
        <f t="shared" si="73"/>
        <v>0</v>
      </c>
      <c r="N305" s="126"/>
      <c r="O305" s="126"/>
      <c r="P305" s="126"/>
      <c r="Q305" s="126"/>
      <c r="R305" s="126"/>
    </row>
    <row r="306" spans="2:18" s="29" customFormat="1">
      <c r="B306" s="20">
        <v>4500</v>
      </c>
      <c r="C306" s="232" t="s">
        <v>5</v>
      </c>
      <c r="D306" s="232"/>
      <c r="E306" s="78"/>
      <c r="F306" s="75"/>
      <c r="G306" s="75"/>
      <c r="H306" s="54">
        <f t="shared" si="72"/>
        <v>0</v>
      </c>
      <c r="I306" s="78"/>
      <c r="J306" s="75"/>
      <c r="K306" s="75"/>
      <c r="L306" s="54">
        <f t="shared" si="73"/>
        <v>0</v>
      </c>
      <c r="N306" s="126"/>
      <c r="O306" s="126"/>
      <c r="P306" s="126"/>
      <c r="Q306" s="126"/>
      <c r="R306" s="126"/>
    </row>
    <row r="307" spans="2:18" s="29" customFormat="1">
      <c r="B307" s="20">
        <v>4600</v>
      </c>
      <c r="C307" s="600" t="s">
        <v>6</v>
      </c>
      <c r="D307" s="600"/>
      <c r="E307" s="78"/>
      <c r="F307" s="75"/>
      <c r="G307" s="75"/>
      <c r="H307" s="54">
        <f t="shared" si="72"/>
        <v>0</v>
      </c>
      <c r="I307" s="78"/>
      <c r="J307" s="75"/>
      <c r="K307" s="75"/>
      <c r="L307" s="54">
        <f t="shared" si="73"/>
        <v>0</v>
      </c>
      <c r="N307" s="126"/>
      <c r="O307" s="126"/>
      <c r="P307" s="126"/>
      <c r="Q307" s="126"/>
      <c r="R307" s="126"/>
    </row>
    <row r="308" spans="2:18" s="29" customFormat="1" ht="12" customHeight="1">
      <c r="B308" s="202" t="s">
        <v>243</v>
      </c>
      <c r="C308" s="233" t="s">
        <v>12</v>
      </c>
      <c r="D308" s="233"/>
      <c r="E308" s="78"/>
      <c r="F308" s="75"/>
      <c r="G308" s="75"/>
      <c r="H308" s="54">
        <f t="shared" si="72"/>
        <v>0</v>
      </c>
      <c r="I308" s="78"/>
      <c r="J308" s="75"/>
      <c r="K308" s="75"/>
      <c r="L308" s="54">
        <f t="shared" si="73"/>
        <v>0</v>
      </c>
      <c r="N308" s="126"/>
      <c r="O308" s="126"/>
      <c r="P308" s="126"/>
      <c r="Q308" s="126"/>
      <c r="R308" s="126"/>
    </row>
    <row r="309" spans="2:18" s="29" customFormat="1" ht="12.75" thickBot="1">
      <c r="B309" s="24">
        <v>98</v>
      </c>
      <c r="C309" s="234" t="s">
        <v>7</v>
      </c>
      <c r="D309" s="232"/>
      <c r="E309" s="157"/>
      <c r="F309" s="158"/>
      <c r="G309" s="158"/>
      <c r="H309" s="54">
        <f t="shared" si="72"/>
        <v>0</v>
      </c>
      <c r="I309" s="157"/>
      <c r="J309" s="158"/>
      <c r="K309" s="158"/>
      <c r="L309" s="54">
        <f t="shared" si="73"/>
        <v>0</v>
      </c>
      <c r="N309" s="126"/>
      <c r="O309" s="126"/>
      <c r="P309" s="126"/>
      <c r="Q309" s="126"/>
      <c r="R309" s="126"/>
    </row>
    <row r="310" spans="2:18" s="29" customFormat="1" ht="12.75" thickBot="1">
      <c r="B310" s="14"/>
      <c r="C310" s="15"/>
      <c r="D310" s="16" t="s">
        <v>68</v>
      </c>
      <c r="E310" s="147">
        <f>SUM(E299+E300+E301+E302+E303+E305+E306+E307+E308+E309)</f>
        <v>0</v>
      </c>
      <c r="F310" s="148">
        <f t="shared" ref="F310:G310" si="74">SUM(F299+F300+F301+F302+F303+F305+F306+F307+F308+F309)</f>
        <v>280058</v>
      </c>
      <c r="G310" s="148">
        <f t="shared" si="74"/>
        <v>0</v>
      </c>
      <c r="H310" s="159">
        <f t="shared" si="72"/>
        <v>280058</v>
      </c>
      <c r="I310" s="147">
        <f>SUM(I299+I300+I301+I302+I303+I305+I306+I307+I308+I309)</f>
        <v>0</v>
      </c>
      <c r="J310" s="148">
        <f t="shared" ref="J310:K310" si="75">SUM(J299+J300+J301+J302+J303+J305+J306+J307+J308+J309)</f>
        <v>270024</v>
      </c>
      <c r="K310" s="148">
        <f t="shared" si="75"/>
        <v>0</v>
      </c>
      <c r="L310" s="159">
        <f t="shared" si="73"/>
        <v>270024</v>
      </c>
      <c r="N310" s="126"/>
      <c r="O310" s="126"/>
      <c r="P310" s="126"/>
      <c r="Q310" s="126"/>
      <c r="R310" s="126"/>
    </row>
    <row r="311" spans="2:18" s="29" customFormat="1" ht="12.75" thickBot="1">
      <c r="E311" s="125"/>
      <c r="F311" s="125"/>
      <c r="G311" s="125"/>
      <c r="H311" s="125"/>
      <c r="I311" s="125"/>
      <c r="J311" s="125"/>
      <c r="K311" s="125"/>
      <c r="L311" s="125"/>
      <c r="N311" s="126"/>
      <c r="O311" s="126"/>
      <c r="P311" s="126"/>
      <c r="Q311" s="126"/>
      <c r="R311" s="126"/>
    </row>
    <row r="312" spans="2:18" s="29" customFormat="1" ht="39.75" customHeight="1" thickBot="1">
      <c r="B312" s="10"/>
      <c r="C312" s="143" t="s">
        <v>1</v>
      </c>
      <c r="D312" s="10" t="s">
        <v>14</v>
      </c>
      <c r="E312" s="150" t="s">
        <v>71</v>
      </c>
      <c r="F312" s="151" t="s">
        <v>72</v>
      </c>
      <c r="G312" s="151" t="s">
        <v>70</v>
      </c>
      <c r="H312" s="152" t="s">
        <v>13</v>
      </c>
      <c r="I312" s="150" t="s">
        <v>71</v>
      </c>
      <c r="J312" s="151" t="s">
        <v>72</v>
      </c>
      <c r="K312" s="151" t="s">
        <v>70</v>
      </c>
      <c r="L312" s="152" t="s">
        <v>13</v>
      </c>
      <c r="N312" s="126"/>
      <c r="O312" s="126"/>
      <c r="P312" s="126"/>
      <c r="Q312" s="126"/>
      <c r="R312" s="126"/>
    </row>
    <row r="313" spans="2:18" s="29" customFormat="1" ht="17.25" customHeight="1" thickBot="1">
      <c r="B313" s="52" t="s">
        <v>15</v>
      </c>
      <c r="C313" s="11">
        <v>525</v>
      </c>
      <c r="D313" s="12" t="s">
        <v>36</v>
      </c>
      <c r="E313" s="153"/>
      <c r="F313" s="154"/>
      <c r="G313" s="154"/>
      <c r="H313" s="155"/>
      <c r="I313" s="153"/>
      <c r="J313" s="154"/>
      <c r="K313" s="154"/>
      <c r="L313" s="155"/>
      <c r="N313" s="126"/>
      <c r="O313" s="126"/>
      <c r="P313" s="126"/>
      <c r="Q313" s="126"/>
      <c r="R313" s="126"/>
    </row>
    <row r="314" spans="2:18" s="29" customFormat="1">
      <c r="B314" s="19" t="s">
        <v>10</v>
      </c>
      <c r="C314" s="601" t="s">
        <v>16</v>
      </c>
      <c r="D314" s="601"/>
      <c r="E314" s="173"/>
      <c r="F314" s="167">
        <v>250</v>
      </c>
      <c r="G314" s="74"/>
      <c r="H314" s="54">
        <f>SUM(E314:G314)</f>
        <v>250</v>
      </c>
      <c r="I314" s="173"/>
      <c r="J314" s="167">
        <v>250</v>
      </c>
      <c r="K314" s="74"/>
      <c r="L314" s="54">
        <f>SUM(I314:K314)</f>
        <v>250</v>
      </c>
      <c r="N314" s="126"/>
      <c r="O314" s="126"/>
      <c r="P314" s="126"/>
      <c r="Q314" s="126"/>
      <c r="R314" s="126"/>
    </row>
    <row r="315" spans="2:18" s="29" customFormat="1" ht="12.75" customHeight="1">
      <c r="B315" s="20">
        <v>1000</v>
      </c>
      <c r="C315" s="231" t="s">
        <v>2</v>
      </c>
      <c r="D315" s="231"/>
      <c r="E315" s="78"/>
      <c r="F315" s="75">
        <v>12390</v>
      </c>
      <c r="G315" s="75"/>
      <c r="H315" s="54">
        <f t="shared" ref="H315:H324" si="76">SUM(E315:G315)</f>
        <v>12390</v>
      </c>
      <c r="I315" s="78"/>
      <c r="J315" s="75">
        <v>6290</v>
      </c>
      <c r="K315" s="75"/>
      <c r="L315" s="54">
        <f t="shared" ref="L315:L324" si="77">SUM(I315:K315)</f>
        <v>6290</v>
      </c>
      <c r="N315" s="126"/>
      <c r="O315" s="126"/>
      <c r="P315" s="126"/>
      <c r="Q315" s="126"/>
      <c r="R315" s="126"/>
    </row>
    <row r="316" spans="2:18" s="29" customFormat="1">
      <c r="B316" s="21" t="s">
        <v>190</v>
      </c>
      <c r="C316" s="231" t="s">
        <v>191</v>
      </c>
      <c r="D316" s="231"/>
      <c r="E316" s="78"/>
      <c r="F316" s="75"/>
      <c r="G316" s="75"/>
      <c r="H316" s="54">
        <f t="shared" si="76"/>
        <v>0</v>
      </c>
      <c r="I316" s="78"/>
      <c r="J316" s="75"/>
      <c r="K316" s="75"/>
      <c r="L316" s="54">
        <f t="shared" si="77"/>
        <v>0</v>
      </c>
      <c r="N316" s="126"/>
      <c r="O316" s="126"/>
      <c r="P316" s="126"/>
      <c r="Q316" s="126"/>
      <c r="R316" s="126"/>
    </row>
    <row r="317" spans="2:18" s="29" customFormat="1">
      <c r="B317" s="22" t="s">
        <v>28</v>
      </c>
      <c r="C317" s="232" t="s">
        <v>192</v>
      </c>
      <c r="D317" s="232"/>
      <c r="E317" s="78"/>
      <c r="F317" s="75"/>
      <c r="G317" s="75"/>
      <c r="H317" s="54">
        <f t="shared" si="76"/>
        <v>0</v>
      </c>
      <c r="I317" s="78"/>
      <c r="J317" s="75"/>
      <c r="K317" s="75"/>
      <c r="L317" s="54">
        <f t="shared" si="77"/>
        <v>0</v>
      </c>
      <c r="N317" s="126"/>
      <c r="O317" s="126"/>
      <c r="P317" s="126"/>
      <c r="Q317" s="126"/>
      <c r="R317" s="126"/>
    </row>
    <row r="318" spans="2:18" s="29" customFormat="1">
      <c r="B318" s="20">
        <v>4200</v>
      </c>
      <c r="C318" s="232" t="s">
        <v>3</v>
      </c>
      <c r="D318" s="232"/>
      <c r="E318" s="78"/>
      <c r="F318" s="75"/>
      <c r="G318" s="75"/>
      <c r="H318" s="54">
        <f t="shared" si="76"/>
        <v>0</v>
      </c>
      <c r="I318" s="78"/>
      <c r="J318" s="75"/>
      <c r="K318" s="75"/>
      <c r="L318" s="54">
        <f t="shared" si="77"/>
        <v>0</v>
      </c>
      <c r="N318" s="126"/>
      <c r="O318" s="126"/>
      <c r="P318" s="126"/>
      <c r="Q318" s="126"/>
      <c r="R318" s="126"/>
    </row>
    <row r="319" spans="2:18" s="29" customFormat="1">
      <c r="B319" s="13"/>
      <c r="C319" s="9">
        <v>4214</v>
      </c>
      <c r="D319" s="8" t="s">
        <v>193</v>
      </c>
      <c r="E319" s="78"/>
      <c r="F319" s="75"/>
      <c r="G319" s="75"/>
      <c r="H319" s="54">
        <f t="shared" si="76"/>
        <v>0</v>
      </c>
      <c r="I319" s="78"/>
      <c r="J319" s="75"/>
      <c r="K319" s="75"/>
      <c r="L319" s="54">
        <f t="shared" si="77"/>
        <v>0</v>
      </c>
      <c r="N319" s="126"/>
      <c r="O319" s="126"/>
      <c r="P319" s="126"/>
      <c r="Q319" s="126"/>
      <c r="R319" s="126"/>
    </row>
    <row r="320" spans="2:18" s="29" customFormat="1" ht="16.5" customHeight="1">
      <c r="B320" s="20">
        <v>4300</v>
      </c>
      <c r="C320" s="230" t="s">
        <v>4</v>
      </c>
      <c r="D320" s="230"/>
      <c r="E320" s="78"/>
      <c r="F320" s="75"/>
      <c r="G320" s="75"/>
      <c r="H320" s="54">
        <f t="shared" si="76"/>
        <v>0</v>
      </c>
      <c r="I320" s="78"/>
      <c r="J320" s="75"/>
      <c r="K320" s="75"/>
      <c r="L320" s="54">
        <f t="shared" si="77"/>
        <v>0</v>
      </c>
      <c r="N320" s="126"/>
      <c r="O320" s="126"/>
      <c r="P320" s="126"/>
      <c r="Q320" s="126"/>
      <c r="R320" s="126"/>
    </row>
    <row r="321" spans="2:18" s="29" customFormat="1">
      <c r="B321" s="20">
        <v>4500</v>
      </c>
      <c r="C321" s="232" t="s">
        <v>5</v>
      </c>
      <c r="D321" s="232"/>
      <c r="E321" s="78"/>
      <c r="F321" s="75"/>
      <c r="G321" s="75"/>
      <c r="H321" s="54">
        <f t="shared" si="76"/>
        <v>0</v>
      </c>
      <c r="I321" s="78"/>
      <c r="J321" s="75"/>
      <c r="K321" s="75"/>
      <c r="L321" s="54">
        <f t="shared" si="77"/>
        <v>0</v>
      </c>
      <c r="N321" s="126"/>
      <c r="O321" s="126"/>
      <c r="P321" s="126"/>
      <c r="Q321" s="126"/>
      <c r="R321" s="126"/>
    </row>
    <row r="322" spans="2:18" s="29" customFormat="1">
      <c r="B322" s="20">
        <v>4600</v>
      </c>
      <c r="C322" s="600" t="s">
        <v>6</v>
      </c>
      <c r="D322" s="600"/>
      <c r="E322" s="78"/>
      <c r="F322" s="75"/>
      <c r="G322" s="75"/>
      <c r="H322" s="54">
        <f t="shared" si="76"/>
        <v>0</v>
      </c>
      <c r="I322" s="78"/>
      <c r="J322" s="75"/>
      <c r="K322" s="75"/>
      <c r="L322" s="54">
        <f t="shared" si="77"/>
        <v>0</v>
      </c>
      <c r="N322" s="126"/>
      <c r="O322" s="126"/>
      <c r="P322" s="126"/>
      <c r="Q322" s="126"/>
      <c r="R322" s="126"/>
    </row>
    <row r="323" spans="2:18" s="29" customFormat="1" ht="12.75" customHeight="1">
      <c r="B323" s="202" t="s">
        <v>243</v>
      </c>
      <c r="C323" s="233" t="s">
        <v>12</v>
      </c>
      <c r="D323" s="233"/>
      <c r="E323" s="78"/>
      <c r="F323" s="75"/>
      <c r="G323" s="75"/>
      <c r="H323" s="54">
        <f t="shared" si="76"/>
        <v>0</v>
      </c>
      <c r="I323" s="78"/>
      <c r="J323" s="75"/>
      <c r="K323" s="75"/>
      <c r="L323" s="54">
        <f t="shared" si="77"/>
        <v>0</v>
      </c>
      <c r="N323" s="126"/>
      <c r="O323" s="126"/>
      <c r="P323" s="126"/>
      <c r="Q323" s="126"/>
      <c r="R323" s="126"/>
    </row>
    <row r="324" spans="2:18" s="29" customFormat="1" ht="12.75" thickBot="1">
      <c r="B324" s="24">
        <v>98</v>
      </c>
      <c r="C324" s="234" t="s">
        <v>7</v>
      </c>
      <c r="D324" s="232"/>
      <c r="E324" s="157"/>
      <c r="F324" s="158"/>
      <c r="G324" s="158"/>
      <c r="H324" s="54">
        <f t="shared" si="76"/>
        <v>0</v>
      </c>
      <c r="I324" s="157"/>
      <c r="J324" s="158"/>
      <c r="K324" s="158"/>
      <c r="L324" s="54">
        <f t="shared" si="77"/>
        <v>0</v>
      </c>
      <c r="N324" s="126"/>
      <c r="O324" s="126"/>
      <c r="P324" s="126"/>
      <c r="Q324" s="126"/>
      <c r="R324" s="126"/>
    </row>
    <row r="325" spans="2:18" s="29" customFormat="1" ht="12.75" thickBot="1">
      <c r="B325" s="14"/>
      <c r="C325" s="15"/>
      <c r="D325" s="16" t="s">
        <v>68</v>
      </c>
      <c r="E325" s="147">
        <f>SUM(E314+E315+E316+E317+E318+E320+E321+E322+E323+E324)</f>
        <v>0</v>
      </c>
      <c r="F325" s="148">
        <f t="shared" ref="F325:H325" si="78">SUM(F314+F315+F316+F317+F318+F320+F321+F322+F323+F324)</f>
        <v>12640</v>
      </c>
      <c r="G325" s="148">
        <f t="shared" si="78"/>
        <v>0</v>
      </c>
      <c r="H325" s="149">
        <f t="shared" si="78"/>
        <v>12640</v>
      </c>
      <c r="I325" s="147">
        <f>SUM(I314+I315+I316+I317+I318+I320+I321+I322+I323+I324)</f>
        <v>0</v>
      </c>
      <c r="J325" s="148">
        <f t="shared" ref="J325:L325" si="79">SUM(J314+J315+J316+J317+J318+J320+J321+J322+J323+J324)</f>
        <v>6540</v>
      </c>
      <c r="K325" s="148">
        <f t="shared" si="79"/>
        <v>0</v>
      </c>
      <c r="L325" s="149">
        <f t="shared" si="79"/>
        <v>6540</v>
      </c>
      <c r="N325" s="126"/>
      <c r="O325" s="126"/>
      <c r="P325" s="126"/>
      <c r="Q325" s="126"/>
      <c r="R325" s="126"/>
    </row>
    <row r="326" spans="2:18" s="29" customFormat="1" ht="12.75" thickBot="1">
      <c r="B326" s="63"/>
      <c r="C326" s="232"/>
      <c r="D326" s="232"/>
      <c r="E326" s="28"/>
      <c r="F326" s="28"/>
      <c r="G326" s="28"/>
      <c r="H326" s="28"/>
      <c r="I326" s="28"/>
      <c r="J326" s="28"/>
      <c r="K326" s="28"/>
      <c r="L326" s="28"/>
      <c r="N326" s="126"/>
      <c r="O326" s="126"/>
      <c r="P326" s="126"/>
      <c r="Q326" s="126"/>
      <c r="R326" s="126"/>
    </row>
    <row r="327" spans="2:18" s="29" customFormat="1" ht="39.75" customHeight="1" thickBot="1">
      <c r="B327" s="10"/>
      <c r="C327" s="143" t="s">
        <v>1</v>
      </c>
      <c r="D327" s="10" t="s">
        <v>14</v>
      </c>
      <c r="E327" s="150" t="s">
        <v>71</v>
      </c>
      <c r="F327" s="151" t="s">
        <v>72</v>
      </c>
      <c r="G327" s="151" t="s">
        <v>70</v>
      </c>
      <c r="H327" s="152" t="s">
        <v>13</v>
      </c>
      <c r="I327" s="150" t="s">
        <v>71</v>
      </c>
      <c r="J327" s="151" t="s">
        <v>72</v>
      </c>
      <c r="K327" s="151" t="s">
        <v>70</v>
      </c>
      <c r="L327" s="152" t="s">
        <v>13</v>
      </c>
      <c r="N327" s="126"/>
      <c r="O327" s="126"/>
      <c r="P327" s="126"/>
      <c r="Q327" s="126"/>
      <c r="R327" s="126"/>
    </row>
    <row r="328" spans="2:18" s="29" customFormat="1" ht="21" customHeight="1" thickBot="1">
      <c r="B328" s="52" t="s">
        <v>15</v>
      </c>
      <c r="C328" s="11">
        <v>528</v>
      </c>
      <c r="D328" s="12" t="s">
        <v>194</v>
      </c>
      <c r="E328" s="153"/>
      <c r="F328" s="154"/>
      <c r="G328" s="154"/>
      <c r="H328" s="155"/>
      <c r="I328" s="153"/>
      <c r="J328" s="154"/>
      <c r="K328" s="154"/>
      <c r="L328" s="155"/>
      <c r="N328" s="126"/>
      <c r="O328" s="126"/>
      <c r="P328" s="126"/>
      <c r="Q328" s="126"/>
      <c r="R328" s="126"/>
    </row>
    <row r="329" spans="2:18" s="29" customFormat="1" ht="12.75" thickBot="1">
      <c r="B329" s="19" t="s">
        <v>10</v>
      </c>
      <c r="C329" s="601" t="s">
        <v>16</v>
      </c>
      <c r="D329" s="601"/>
      <c r="E329" s="77">
        <v>179547</v>
      </c>
      <c r="F329" s="179"/>
      <c r="G329" s="161">
        <v>38111</v>
      </c>
      <c r="H329" s="162">
        <f>SUM(E329:G329)</f>
        <v>217658</v>
      </c>
      <c r="I329" s="77">
        <v>141863</v>
      </c>
      <c r="J329" s="179"/>
      <c r="K329" s="161">
        <v>37479</v>
      </c>
      <c r="L329" s="162">
        <f>SUM(I329:K329)</f>
        <v>179342</v>
      </c>
      <c r="N329" s="126"/>
      <c r="O329" s="126"/>
      <c r="P329" s="126"/>
      <c r="Q329" s="126"/>
      <c r="R329" s="126"/>
    </row>
    <row r="330" spans="2:18" s="29" customFormat="1" ht="12.75" customHeight="1" thickBot="1">
      <c r="B330" s="20">
        <v>1000</v>
      </c>
      <c r="C330" s="231" t="s">
        <v>2</v>
      </c>
      <c r="D330" s="231"/>
      <c r="E330" s="78">
        <v>126947</v>
      </c>
      <c r="F330" s="75"/>
      <c r="G330" s="75">
        <v>8056</v>
      </c>
      <c r="H330" s="162">
        <f t="shared" ref="H330:H340" si="80">SUM(E330:G330)</f>
        <v>135003</v>
      </c>
      <c r="I330" s="78">
        <v>56288</v>
      </c>
      <c r="J330" s="75"/>
      <c r="K330" s="75">
        <v>5368</v>
      </c>
      <c r="L330" s="162">
        <f t="shared" ref="L330:L340" si="81">SUM(I330:K330)</f>
        <v>61656</v>
      </c>
      <c r="N330" s="126"/>
      <c r="O330" s="126"/>
      <c r="P330" s="126"/>
      <c r="Q330" s="126"/>
      <c r="R330" s="126"/>
    </row>
    <row r="331" spans="2:18" s="29" customFormat="1" ht="12.75" thickBot="1">
      <c r="B331" s="21" t="s">
        <v>190</v>
      </c>
      <c r="C331" s="231" t="s">
        <v>191</v>
      </c>
      <c r="D331" s="231"/>
      <c r="E331" s="78">
        <v>500</v>
      </c>
      <c r="F331" s="75"/>
      <c r="G331" s="75">
        <v>41</v>
      </c>
      <c r="H331" s="162">
        <f t="shared" si="80"/>
        <v>541</v>
      </c>
      <c r="I331" s="78">
        <v>469</v>
      </c>
      <c r="J331" s="75"/>
      <c r="K331" s="75">
        <v>41</v>
      </c>
      <c r="L331" s="162">
        <f t="shared" si="81"/>
        <v>510</v>
      </c>
      <c r="N331" s="126"/>
      <c r="O331" s="126"/>
      <c r="P331" s="126"/>
      <c r="Q331" s="126"/>
      <c r="R331" s="126"/>
    </row>
    <row r="332" spans="2:18" s="29" customFormat="1" ht="12.75" thickBot="1">
      <c r="B332" s="22" t="s">
        <v>28</v>
      </c>
      <c r="C332" s="232" t="s">
        <v>192</v>
      </c>
      <c r="D332" s="232"/>
      <c r="E332" s="78"/>
      <c r="F332" s="75"/>
      <c r="G332" s="75"/>
      <c r="H332" s="162">
        <f t="shared" si="80"/>
        <v>0</v>
      </c>
      <c r="I332" s="78"/>
      <c r="J332" s="75"/>
      <c r="K332" s="75"/>
      <c r="L332" s="162">
        <f t="shared" si="81"/>
        <v>0</v>
      </c>
      <c r="N332" s="126"/>
      <c r="O332" s="126"/>
      <c r="P332" s="126"/>
      <c r="Q332" s="126"/>
      <c r="R332" s="126"/>
    </row>
    <row r="333" spans="2:18" s="29" customFormat="1" ht="12.75" thickBot="1">
      <c r="B333" s="20">
        <v>4200</v>
      </c>
      <c r="C333" s="232" t="s">
        <v>3</v>
      </c>
      <c r="D333" s="232"/>
      <c r="E333" s="78"/>
      <c r="F333" s="75"/>
      <c r="G333" s="75"/>
      <c r="H333" s="162">
        <f t="shared" si="80"/>
        <v>0</v>
      </c>
      <c r="I333" s="78"/>
      <c r="J333" s="75"/>
      <c r="K333" s="75"/>
      <c r="L333" s="162">
        <f t="shared" si="81"/>
        <v>0</v>
      </c>
      <c r="N333" s="126"/>
      <c r="O333" s="126"/>
      <c r="P333" s="126"/>
      <c r="Q333" s="126"/>
      <c r="R333" s="126"/>
    </row>
    <row r="334" spans="2:18" s="29" customFormat="1" ht="12.75" thickBot="1">
      <c r="B334" s="13"/>
      <c r="C334" s="9">
        <v>4214</v>
      </c>
      <c r="D334" s="8" t="s">
        <v>193</v>
      </c>
      <c r="E334" s="78"/>
      <c r="F334" s="75"/>
      <c r="G334" s="75"/>
      <c r="H334" s="162">
        <f t="shared" si="80"/>
        <v>0</v>
      </c>
      <c r="I334" s="78"/>
      <c r="J334" s="75"/>
      <c r="K334" s="75"/>
      <c r="L334" s="162">
        <f t="shared" si="81"/>
        <v>0</v>
      </c>
      <c r="N334" s="126"/>
      <c r="O334" s="126"/>
      <c r="P334" s="126"/>
      <c r="Q334" s="126"/>
      <c r="R334" s="126"/>
    </row>
    <row r="335" spans="2:18" s="29" customFormat="1" ht="21" customHeight="1" thickBot="1">
      <c r="B335" s="20">
        <v>4300</v>
      </c>
      <c r="C335" s="230" t="s">
        <v>4</v>
      </c>
      <c r="D335" s="230"/>
      <c r="E335" s="78"/>
      <c r="F335" s="75"/>
      <c r="G335" s="75"/>
      <c r="H335" s="162">
        <f t="shared" si="80"/>
        <v>0</v>
      </c>
      <c r="I335" s="78"/>
      <c r="J335" s="75"/>
      <c r="K335" s="75"/>
      <c r="L335" s="162">
        <f t="shared" si="81"/>
        <v>0</v>
      </c>
      <c r="N335" s="126"/>
      <c r="O335" s="126"/>
      <c r="P335" s="126"/>
      <c r="Q335" s="126"/>
      <c r="R335" s="126"/>
    </row>
    <row r="336" spans="2:18" s="29" customFormat="1" ht="12.75" thickBot="1">
      <c r="B336" s="20">
        <v>4500</v>
      </c>
      <c r="C336" s="232" t="s">
        <v>5</v>
      </c>
      <c r="D336" s="232"/>
      <c r="E336" s="78"/>
      <c r="F336" s="75"/>
      <c r="G336" s="75"/>
      <c r="H336" s="162">
        <f t="shared" si="80"/>
        <v>0</v>
      </c>
      <c r="I336" s="78"/>
      <c r="J336" s="75"/>
      <c r="K336" s="75"/>
      <c r="L336" s="162">
        <f t="shared" si="81"/>
        <v>0</v>
      </c>
      <c r="N336" s="126"/>
      <c r="O336" s="126"/>
      <c r="P336" s="126"/>
      <c r="Q336" s="126"/>
      <c r="R336" s="126"/>
    </row>
    <row r="337" spans="2:18" s="29" customFormat="1" ht="12.75" thickBot="1">
      <c r="B337" s="20">
        <v>4600</v>
      </c>
      <c r="C337" s="600" t="s">
        <v>6</v>
      </c>
      <c r="D337" s="600"/>
      <c r="E337" s="78"/>
      <c r="F337" s="75"/>
      <c r="G337" s="75"/>
      <c r="H337" s="162">
        <f t="shared" si="80"/>
        <v>0</v>
      </c>
      <c r="I337" s="78"/>
      <c r="J337" s="75"/>
      <c r="K337" s="75"/>
      <c r="L337" s="162">
        <f t="shared" si="81"/>
        <v>0</v>
      </c>
      <c r="N337" s="126"/>
      <c r="O337" s="126"/>
      <c r="P337" s="126"/>
      <c r="Q337" s="126"/>
      <c r="R337" s="126"/>
    </row>
    <row r="338" spans="2:18" s="29" customFormat="1" ht="12.75" customHeight="1" thickBot="1">
      <c r="B338" s="202" t="s">
        <v>243</v>
      </c>
      <c r="C338" s="233" t="s">
        <v>12</v>
      </c>
      <c r="D338" s="233"/>
      <c r="E338" s="78">
        <v>36000</v>
      </c>
      <c r="F338" s="75"/>
      <c r="G338" s="75"/>
      <c r="H338" s="162">
        <f t="shared" si="80"/>
        <v>36000</v>
      </c>
      <c r="I338" s="78">
        <v>17519</v>
      </c>
      <c r="J338" s="75"/>
      <c r="K338" s="75"/>
      <c r="L338" s="162">
        <f t="shared" si="81"/>
        <v>17519</v>
      </c>
      <c r="N338" s="126"/>
      <c r="O338" s="126"/>
      <c r="P338" s="126"/>
      <c r="Q338" s="126"/>
      <c r="R338" s="126"/>
    </row>
    <row r="339" spans="2:18" s="29" customFormat="1" ht="12.75" thickBot="1">
      <c r="B339" s="24">
        <v>98</v>
      </c>
      <c r="C339" s="234" t="s">
        <v>7</v>
      </c>
      <c r="D339" s="234"/>
      <c r="E339" s="163"/>
      <c r="F339" s="164"/>
      <c r="G339" s="164"/>
      <c r="H339" s="162">
        <f t="shared" si="80"/>
        <v>0</v>
      </c>
      <c r="I339" s="163"/>
      <c r="J339" s="164"/>
      <c r="K339" s="164"/>
      <c r="L339" s="162">
        <f t="shared" si="81"/>
        <v>0</v>
      </c>
      <c r="N339" s="126"/>
      <c r="O339" s="126"/>
      <c r="P339" s="126"/>
      <c r="Q339" s="126"/>
      <c r="R339" s="126"/>
    </row>
    <row r="340" spans="2:18" s="29" customFormat="1" ht="12.75" thickBot="1">
      <c r="B340" s="14"/>
      <c r="C340" s="15"/>
      <c r="D340" s="16" t="s">
        <v>69</v>
      </c>
      <c r="E340" s="147">
        <f>SUM(E329+E330+E331+E332+E333+E335+E336+E337+E338+E339)</f>
        <v>342994</v>
      </c>
      <c r="F340" s="148">
        <f t="shared" ref="F340:G340" si="82">SUM(F329+F330+F331+F332+F333+F335+F336+F337+F338+F339)</f>
        <v>0</v>
      </c>
      <c r="G340" s="148">
        <f t="shared" si="82"/>
        <v>46208</v>
      </c>
      <c r="H340" s="149">
        <f t="shared" si="80"/>
        <v>389202</v>
      </c>
      <c r="I340" s="147">
        <f>SUM(I329+I330+I331+I332+I333+I335+I336+I337+I338+I339)</f>
        <v>216139</v>
      </c>
      <c r="J340" s="148">
        <f t="shared" ref="J340:K340" si="83">SUM(J329+J330+J331+J332+J333+J335+J336+J337+J338+J339)</f>
        <v>0</v>
      </c>
      <c r="K340" s="148">
        <f t="shared" si="83"/>
        <v>42888</v>
      </c>
      <c r="L340" s="149">
        <f t="shared" si="81"/>
        <v>259027</v>
      </c>
      <c r="N340" s="126"/>
      <c r="O340" s="126"/>
      <c r="P340" s="126"/>
      <c r="Q340" s="126"/>
      <c r="R340" s="126"/>
    </row>
    <row r="341" spans="2:18" s="29" customFormat="1" ht="12.75" thickBot="1">
      <c r="B341" s="63"/>
      <c r="C341" s="232"/>
      <c r="D341" s="232"/>
      <c r="E341" s="91"/>
      <c r="F341" s="91"/>
      <c r="G341" s="91"/>
      <c r="H341" s="91"/>
      <c r="I341" s="91"/>
      <c r="J341" s="91"/>
      <c r="K341" s="91"/>
      <c r="L341" s="91"/>
      <c r="N341" s="126"/>
      <c r="O341" s="126"/>
      <c r="P341" s="126"/>
      <c r="Q341" s="126"/>
      <c r="R341" s="126"/>
    </row>
    <row r="342" spans="2:18" s="29" customFormat="1" ht="36.75" customHeight="1" thickBot="1">
      <c r="B342" s="10"/>
      <c r="C342" s="143" t="s">
        <v>1</v>
      </c>
      <c r="D342" s="10" t="s">
        <v>14</v>
      </c>
      <c r="E342" s="150" t="s">
        <v>71</v>
      </c>
      <c r="F342" s="151" t="s">
        <v>72</v>
      </c>
      <c r="G342" s="151" t="s">
        <v>70</v>
      </c>
      <c r="H342" s="152" t="s">
        <v>13</v>
      </c>
      <c r="I342" s="150" t="s">
        <v>71</v>
      </c>
      <c r="J342" s="151" t="s">
        <v>72</v>
      </c>
      <c r="K342" s="151" t="s">
        <v>70</v>
      </c>
      <c r="L342" s="152" t="s">
        <v>13</v>
      </c>
      <c r="N342" s="126"/>
      <c r="O342" s="126"/>
      <c r="P342" s="126"/>
      <c r="Q342" s="126"/>
      <c r="R342" s="126"/>
    </row>
    <row r="343" spans="2:18" s="29" customFormat="1" ht="17.25" customHeight="1" thickBot="1">
      <c r="B343" s="52" t="s">
        <v>15</v>
      </c>
      <c r="C343" s="11">
        <v>530</v>
      </c>
      <c r="D343" s="12" t="s">
        <v>195</v>
      </c>
      <c r="E343" s="153"/>
      <c r="F343" s="154"/>
      <c r="G343" s="154"/>
      <c r="H343" s="155"/>
      <c r="I343" s="153"/>
      <c r="J343" s="154"/>
      <c r="K343" s="154"/>
      <c r="L343" s="155"/>
      <c r="N343" s="126"/>
      <c r="O343" s="126"/>
      <c r="P343" s="126"/>
      <c r="Q343" s="126"/>
      <c r="R343" s="126"/>
    </row>
    <row r="344" spans="2:18" s="29" customFormat="1">
      <c r="B344" s="19" t="s">
        <v>10</v>
      </c>
      <c r="C344" s="601" t="s">
        <v>16</v>
      </c>
      <c r="D344" s="601"/>
      <c r="E344" s="173">
        <v>264938</v>
      </c>
      <c r="F344" s="167"/>
      <c r="G344" s="74"/>
      <c r="H344" s="54">
        <f>SUM(E344:G344)</f>
        <v>264938</v>
      </c>
      <c r="I344" s="173">
        <v>224792</v>
      </c>
      <c r="J344" s="167"/>
      <c r="K344" s="74"/>
      <c r="L344" s="54">
        <f>SUM(I344:K344)</f>
        <v>224792</v>
      </c>
      <c r="N344" s="126"/>
      <c r="O344" s="126"/>
      <c r="P344" s="126"/>
      <c r="Q344" s="126"/>
      <c r="R344" s="126"/>
    </row>
    <row r="345" spans="2:18" s="29" customFormat="1" ht="12.75" customHeight="1">
      <c r="B345" s="20">
        <v>1000</v>
      </c>
      <c r="C345" s="231" t="s">
        <v>2</v>
      </c>
      <c r="D345" s="231"/>
      <c r="E345" s="78">
        <v>148261</v>
      </c>
      <c r="F345" s="75"/>
      <c r="G345" s="75">
        <v>2000</v>
      </c>
      <c r="H345" s="54">
        <f t="shared" ref="H345:H354" si="84">SUM(E345:G345)</f>
        <v>150261</v>
      </c>
      <c r="I345" s="78">
        <v>122897</v>
      </c>
      <c r="J345" s="75"/>
      <c r="K345" s="75"/>
      <c r="L345" s="54">
        <f t="shared" ref="L345:L354" si="85">SUM(I345:K345)</f>
        <v>122897</v>
      </c>
      <c r="N345" s="126"/>
      <c r="O345" s="126"/>
      <c r="P345" s="126"/>
      <c r="Q345" s="126"/>
      <c r="R345" s="126"/>
    </row>
    <row r="346" spans="2:18" s="29" customFormat="1">
      <c r="B346" s="21" t="s">
        <v>190</v>
      </c>
      <c r="C346" s="231" t="s">
        <v>191</v>
      </c>
      <c r="D346" s="231"/>
      <c r="E346" s="78">
        <v>1700</v>
      </c>
      <c r="F346" s="75"/>
      <c r="G346" s="75"/>
      <c r="H346" s="54">
        <f t="shared" si="84"/>
        <v>1700</v>
      </c>
      <c r="I346" s="78">
        <v>1620</v>
      </c>
      <c r="J346" s="75"/>
      <c r="K346" s="75"/>
      <c r="L346" s="54">
        <f t="shared" si="85"/>
        <v>1620</v>
      </c>
      <c r="N346" s="126"/>
      <c r="O346" s="126"/>
      <c r="P346" s="126"/>
      <c r="Q346" s="126"/>
      <c r="R346" s="126"/>
    </row>
    <row r="347" spans="2:18" s="29" customFormat="1">
      <c r="B347" s="22" t="s">
        <v>28</v>
      </c>
      <c r="C347" s="232" t="s">
        <v>192</v>
      </c>
      <c r="D347" s="232"/>
      <c r="E347" s="78"/>
      <c r="F347" s="75"/>
      <c r="G347" s="75"/>
      <c r="H347" s="54">
        <f t="shared" si="84"/>
        <v>0</v>
      </c>
      <c r="I347" s="78"/>
      <c r="J347" s="75"/>
      <c r="K347" s="75"/>
      <c r="L347" s="54">
        <f t="shared" si="85"/>
        <v>0</v>
      </c>
      <c r="N347" s="126"/>
      <c r="O347" s="126"/>
      <c r="P347" s="126"/>
      <c r="Q347" s="126"/>
      <c r="R347" s="126"/>
    </row>
    <row r="348" spans="2:18" s="29" customFormat="1">
      <c r="B348" s="20">
        <v>4200</v>
      </c>
      <c r="C348" s="232" t="s">
        <v>3</v>
      </c>
      <c r="D348" s="232"/>
      <c r="E348" s="78">
        <v>9240</v>
      </c>
      <c r="F348" s="75"/>
      <c r="G348" s="75"/>
      <c r="H348" s="54">
        <f t="shared" si="84"/>
        <v>9240</v>
      </c>
      <c r="I348" s="78"/>
      <c r="J348" s="75"/>
      <c r="K348" s="75"/>
      <c r="L348" s="54">
        <f t="shared" si="85"/>
        <v>0</v>
      </c>
      <c r="N348" s="126"/>
      <c r="O348" s="126"/>
      <c r="P348" s="126"/>
      <c r="Q348" s="126"/>
      <c r="R348" s="126"/>
    </row>
    <row r="349" spans="2:18" s="29" customFormat="1">
      <c r="B349" s="13"/>
      <c r="C349" s="9">
        <v>4214</v>
      </c>
      <c r="D349" s="8" t="s">
        <v>193</v>
      </c>
      <c r="E349" s="78"/>
      <c r="F349" s="75"/>
      <c r="G349" s="75"/>
      <c r="H349" s="54">
        <f t="shared" si="84"/>
        <v>0</v>
      </c>
      <c r="I349" s="78"/>
      <c r="J349" s="75"/>
      <c r="K349" s="75"/>
      <c r="L349" s="54">
        <f t="shared" si="85"/>
        <v>0</v>
      </c>
      <c r="N349" s="126"/>
      <c r="O349" s="126"/>
      <c r="P349" s="126"/>
      <c r="Q349" s="126"/>
      <c r="R349" s="126"/>
    </row>
    <row r="350" spans="2:18" s="29" customFormat="1" ht="21" customHeight="1">
      <c r="B350" s="20">
        <v>4300</v>
      </c>
      <c r="C350" s="230" t="s">
        <v>4</v>
      </c>
      <c r="D350" s="230"/>
      <c r="E350" s="78"/>
      <c r="F350" s="75"/>
      <c r="G350" s="75"/>
      <c r="H350" s="54">
        <f t="shared" si="84"/>
        <v>0</v>
      </c>
      <c r="I350" s="78"/>
      <c r="J350" s="75"/>
      <c r="K350" s="75"/>
      <c r="L350" s="54">
        <f t="shared" si="85"/>
        <v>0</v>
      </c>
      <c r="N350" s="126"/>
      <c r="O350" s="126"/>
      <c r="P350" s="126"/>
      <c r="Q350" s="126"/>
      <c r="R350" s="126"/>
    </row>
    <row r="351" spans="2:18" s="29" customFormat="1">
      <c r="B351" s="20">
        <v>4500</v>
      </c>
      <c r="C351" s="232" t="s">
        <v>5</v>
      </c>
      <c r="D351" s="232"/>
      <c r="E351" s="78"/>
      <c r="F351" s="75"/>
      <c r="G351" s="75"/>
      <c r="H351" s="54">
        <f t="shared" si="84"/>
        <v>0</v>
      </c>
      <c r="I351" s="78"/>
      <c r="J351" s="75"/>
      <c r="K351" s="75"/>
      <c r="L351" s="54">
        <f t="shared" si="85"/>
        <v>0</v>
      </c>
      <c r="N351" s="126"/>
      <c r="O351" s="126"/>
      <c r="P351" s="126"/>
      <c r="Q351" s="126"/>
      <c r="R351" s="126"/>
    </row>
    <row r="352" spans="2:18" s="29" customFormat="1">
      <c r="B352" s="20">
        <v>4600</v>
      </c>
      <c r="C352" s="600" t="s">
        <v>6</v>
      </c>
      <c r="D352" s="600"/>
      <c r="E352" s="78"/>
      <c r="F352" s="75"/>
      <c r="G352" s="75"/>
      <c r="H352" s="54">
        <f t="shared" si="84"/>
        <v>0</v>
      </c>
      <c r="I352" s="78"/>
      <c r="J352" s="75"/>
      <c r="K352" s="75"/>
      <c r="L352" s="54">
        <f t="shared" si="85"/>
        <v>0</v>
      </c>
      <c r="N352" s="126"/>
      <c r="O352" s="126"/>
      <c r="P352" s="126"/>
      <c r="Q352" s="126"/>
      <c r="R352" s="126"/>
    </row>
    <row r="353" spans="2:18" s="29" customFormat="1" ht="12.75" customHeight="1">
      <c r="B353" s="202" t="s">
        <v>243</v>
      </c>
      <c r="C353" s="233" t="s">
        <v>12</v>
      </c>
      <c r="D353" s="233"/>
      <c r="E353" s="78">
        <v>19000</v>
      </c>
      <c r="F353" s="75"/>
      <c r="G353" s="75"/>
      <c r="H353" s="54">
        <f t="shared" si="84"/>
        <v>19000</v>
      </c>
      <c r="I353" s="78">
        <v>15150</v>
      </c>
      <c r="J353" s="75"/>
      <c r="K353" s="75"/>
      <c r="L353" s="54">
        <f t="shared" si="85"/>
        <v>15150</v>
      </c>
      <c r="N353" s="126"/>
      <c r="O353" s="126"/>
      <c r="P353" s="126"/>
      <c r="Q353" s="126"/>
      <c r="R353" s="126"/>
    </row>
    <row r="354" spans="2:18" s="29" customFormat="1" ht="12.75" thickBot="1">
      <c r="B354" s="24">
        <v>98</v>
      </c>
      <c r="C354" s="234" t="s">
        <v>7</v>
      </c>
      <c r="D354" s="232"/>
      <c r="E354" s="157"/>
      <c r="F354" s="158"/>
      <c r="G354" s="158"/>
      <c r="H354" s="54">
        <f t="shared" si="84"/>
        <v>0</v>
      </c>
      <c r="I354" s="157"/>
      <c r="J354" s="158"/>
      <c r="K354" s="158"/>
      <c r="L354" s="54">
        <f t="shared" si="85"/>
        <v>0</v>
      </c>
      <c r="N354" s="126"/>
      <c r="O354" s="126"/>
      <c r="P354" s="126"/>
      <c r="Q354" s="126"/>
      <c r="R354" s="126"/>
    </row>
    <row r="355" spans="2:18" s="29" customFormat="1" ht="12.75" thickBot="1">
      <c r="B355" s="14"/>
      <c r="C355" s="15"/>
      <c r="D355" s="16" t="s">
        <v>69</v>
      </c>
      <c r="E355" s="147">
        <f>SUM(E344+E345+E346+E347+E348+E350+E351+E352+E353+E354)</f>
        <v>443139</v>
      </c>
      <c r="F355" s="148">
        <f t="shared" ref="F355:H355" si="86">SUM(F344+F345+F346+F347+F348+F350+F351+F352+F353+F354)</f>
        <v>0</v>
      </c>
      <c r="G355" s="148">
        <f t="shared" si="86"/>
        <v>2000</v>
      </c>
      <c r="H355" s="149">
        <f t="shared" si="86"/>
        <v>445139</v>
      </c>
      <c r="I355" s="147">
        <f>SUM(I344+I345+I346+I347+I348+I350+I351+I352+I353+I354)</f>
        <v>364459</v>
      </c>
      <c r="J355" s="148">
        <f t="shared" ref="J355:L355" si="87">SUM(J344+J345+J346+J347+J348+J350+J351+J352+J353+J354)</f>
        <v>0</v>
      </c>
      <c r="K355" s="148">
        <f t="shared" si="87"/>
        <v>0</v>
      </c>
      <c r="L355" s="149">
        <f t="shared" si="87"/>
        <v>364459</v>
      </c>
      <c r="N355" s="126"/>
      <c r="O355" s="126"/>
      <c r="P355" s="126"/>
      <c r="Q355" s="126"/>
      <c r="R355" s="126"/>
    </row>
    <row r="356" spans="2:18" s="29" customFormat="1" ht="12.75" thickBot="1">
      <c r="B356" s="25"/>
      <c r="C356" s="26"/>
      <c r="D356" s="27"/>
      <c r="E356" s="91"/>
      <c r="F356" s="91"/>
      <c r="G356" s="91"/>
      <c r="H356" s="91"/>
      <c r="I356" s="91"/>
      <c r="J356" s="91"/>
      <c r="K356" s="91"/>
      <c r="L356" s="91"/>
      <c r="N356" s="126"/>
      <c r="O356" s="126"/>
      <c r="P356" s="126"/>
      <c r="Q356" s="126"/>
      <c r="R356" s="126"/>
    </row>
    <row r="357" spans="2:18" s="29" customFormat="1" ht="39" customHeight="1" thickBot="1">
      <c r="B357" s="10"/>
      <c r="C357" s="143" t="s">
        <v>1</v>
      </c>
      <c r="D357" s="10" t="s">
        <v>14</v>
      </c>
      <c r="E357" s="150" t="s">
        <v>71</v>
      </c>
      <c r="F357" s="151" t="s">
        <v>72</v>
      </c>
      <c r="G357" s="151" t="s">
        <v>70</v>
      </c>
      <c r="H357" s="152" t="s">
        <v>13</v>
      </c>
      <c r="I357" s="150" t="s">
        <v>71</v>
      </c>
      <c r="J357" s="151" t="s">
        <v>72</v>
      </c>
      <c r="K357" s="151" t="s">
        <v>70</v>
      </c>
      <c r="L357" s="152" t="s">
        <v>13</v>
      </c>
      <c r="N357" s="126"/>
      <c r="O357" s="126"/>
      <c r="P357" s="126"/>
      <c r="Q357" s="126"/>
      <c r="R357" s="126"/>
    </row>
    <row r="358" spans="2:18" s="29" customFormat="1" ht="21" customHeight="1" thickBot="1">
      <c r="B358" s="52" t="s">
        <v>15</v>
      </c>
      <c r="C358" s="11">
        <v>532</v>
      </c>
      <c r="D358" s="12" t="s">
        <v>196</v>
      </c>
      <c r="E358" s="153"/>
      <c r="F358" s="154"/>
      <c r="G358" s="154"/>
      <c r="H358" s="155"/>
      <c r="I358" s="153"/>
      <c r="J358" s="154"/>
      <c r="K358" s="154"/>
      <c r="L358" s="155"/>
      <c r="N358" s="126"/>
      <c r="O358" s="126"/>
      <c r="P358" s="126"/>
      <c r="Q358" s="126"/>
      <c r="R358" s="126"/>
    </row>
    <row r="359" spans="2:18" s="29" customFormat="1">
      <c r="B359" s="19" t="s">
        <v>10</v>
      </c>
      <c r="C359" s="601" t="s">
        <v>16</v>
      </c>
      <c r="D359" s="601"/>
      <c r="E359" s="173">
        <v>796955</v>
      </c>
      <c r="F359" s="167">
        <v>24050</v>
      </c>
      <c r="G359" s="74">
        <v>4000</v>
      </c>
      <c r="H359" s="54">
        <f>SUM(E359:G359)</f>
        <v>825005</v>
      </c>
      <c r="I359" s="173">
        <v>777801</v>
      </c>
      <c r="J359" s="167">
        <v>24083</v>
      </c>
      <c r="K359" s="74">
        <v>1428</v>
      </c>
      <c r="L359" s="54">
        <f>SUM(I359:K359)</f>
        <v>803312</v>
      </c>
      <c r="N359" s="126"/>
      <c r="O359" s="126"/>
      <c r="P359" s="126"/>
      <c r="Q359" s="126"/>
      <c r="R359" s="126"/>
    </row>
    <row r="360" spans="2:18" s="29" customFormat="1" ht="12.75" customHeight="1">
      <c r="B360" s="20">
        <v>1000</v>
      </c>
      <c r="C360" s="231" t="s">
        <v>2</v>
      </c>
      <c r="D360" s="231"/>
      <c r="E360" s="78"/>
      <c r="F360" s="75">
        <v>9480</v>
      </c>
      <c r="G360" s="75"/>
      <c r="H360" s="54">
        <f t="shared" ref="H360:H369" si="88">SUM(E360:G360)</f>
        <v>9480</v>
      </c>
      <c r="I360" s="78"/>
      <c r="J360" s="75">
        <v>6958</v>
      </c>
      <c r="K360" s="75"/>
      <c r="L360" s="54">
        <f t="shared" ref="L360:L369" si="89">SUM(I360:K360)</f>
        <v>6958</v>
      </c>
      <c r="N360" s="126"/>
      <c r="O360" s="126"/>
      <c r="P360" s="126"/>
      <c r="Q360" s="126"/>
      <c r="R360" s="126"/>
    </row>
    <row r="361" spans="2:18" s="29" customFormat="1">
      <c r="B361" s="21" t="s">
        <v>190</v>
      </c>
      <c r="C361" s="231" t="s">
        <v>191</v>
      </c>
      <c r="D361" s="231"/>
      <c r="E361" s="78"/>
      <c r="F361" s="75"/>
      <c r="G361" s="75"/>
      <c r="H361" s="54">
        <f t="shared" si="88"/>
        <v>0</v>
      </c>
      <c r="I361" s="78"/>
      <c r="J361" s="75"/>
      <c r="K361" s="75"/>
      <c r="L361" s="54">
        <f t="shared" si="89"/>
        <v>0</v>
      </c>
      <c r="N361" s="126"/>
      <c r="O361" s="126"/>
      <c r="P361" s="126"/>
      <c r="Q361" s="126"/>
      <c r="R361" s="126"/>
    </row>
    <row r="362" spans="2:18" s="29" customFormat="1">
      <c r="B362" s="22" t="s">
        <v>28</v>
      </c>
      <c r="C362" s="232" t="s">
        <v>192</v>
      </c>
      <c r="D362" s="232"/>
      <c r="E362" s="78"/>
      <c r="F362" s="75"/>
      <c r="G362" s="75"/>
      <c r="H362" s="54">
        <f t="shared" si="88"/>
        <v>0</v>
      </c>
      <c r="I362" s="78"/>
      <c r="J362" s="75"/>
      <c r="K362" s="75"/>
      <c r="L362" s="54">
        <f t="shared" si="89"/>
        <v>0</v>
      </c>
      <c r="N362" s="126"/>
      <c r="O362" s="126"/>
      <c r="P362" s="126"/>
      <c r="Q362" s="126"/>
      <c r="R362" s="126"/>
    </row>
    <row r="363" spans="2:18" s="29" customFormat="1">
      <c r="B363" s="20">
        <v>4200</v>
      </c>
      <c r="C363" s="232" t="s">
        <v>3</v>
      </c>
      <c r="D363" s="232"/>
      <c r="E363" s="78"/>
      <c r="F363" s="75"/>
      <c r="G363" s="75"/>
      <c r="H363" s="54">
        <f t="shared" si="88"/>
        <v>0</v>
      </c>
      <c r="I363" s="78"/>
      <c r="J363" s="75"/>
      <c r="K363" s="75"/>
      <c r="L363" s="54">
        <f t="shared" si="89"/>
        <v>0</v>
      </c>
      <c r="N363" s="126"/>
      <c r="O363" s="126"/>
      <c r="P363" s="126"/>
      <c r="Q363" s="126"/>
      <c r="R363" s="126"/>
    </row>
    <row r="364" spans="2:18" s="29" customFormat="1">
      <c r="B364" s="13"/>
      <c r="C364" s="9">
        <v>4214</v>
      </c>
      <c r="D364" s="8" t="s">
        <v>193</v>
      </c>
      <c r="E364" s="78"/>
      <c r="F364" s="75"/>
      <c r="G364" s="75"/>
      <c r="H364" s="54">
        <f t="shared" si="88"/>
        <v>0</v>
      </c>
      <c r="I364" s="78"/>
      <c r="J364" s="75"/>
      <c r="K364" s="75"/>
      <c r="L364" s="54">
        <f t="shared" si="89"/>
        <v>0</v>
      </c>
      <c r="N364" s="126"/>
      <c r="O364" s="126"/>
      <c r="P364" s="126"/>
      <c r="Q364" s="126"/>
      <c r="R364" s="126"/>
    </row>
    <row r="365" spans="2:18" s="29" customFormat="1" ht="21" customHeight="1">
      <c r="B365" s="20">
        <v>4300</v>
      </c>
      <c r="C365" s="230" t="s">
        <v>4</v>
      </c>
      <c r="D365" s="230"/>
      <c r="E365" s="78"/>
      <c r="F365" s="75"/>
      <c r="G365" s="75"/>
      <c r="H365" s="54">
        <f t="shared" si="88"/>
        <v>0</v>
      </c>
      <c r="I365" s="78"/>
      <c r="J365" s="75"/>
      <c r="K365" s="75"/>
      <c r="L365" s="54">
        <f t="shared" si="89"/>
        <v>0</v>
      </c>
      <c r="N365" s="126"/>
      <c r="O365" s="126"/>
      <c r="P365" s="126"/>
      <c r="Q365" s="126"/>
      <c r="R365" s="126"/>
    </row>
    <row r="366" spans="2:18" s="29" customFormat="1">
      <c r="B366" s="20">
        <v>4500</v>
      </c>
      <c r="C366" s="232" t="s">
        <v>5</v>
      </c>
      <c r="D366" s="232"/>
      <c r="E366" s="78"/>
      <c r="F366" s="75"/>
      <c r="G366" s="75"/>
      <c r="H366" s="54">
        <f t="shared" si="88"/>
        <v>0</v>
      </c>
      <c r="I366" s="78"/>
      <c r="J366" s="75"/>
      <c r="K366" s="75"/>
      <c r="L366" s="54">
        <f t="shared" si="89"/>
        <v>0</v>
      </c>
      <c r="N366" s="126"/>
      <c r="O366" s="126"/>
      <c r="P366" s="126"/>
      <c r="Q366" s="126"/>
      <c r="R366" s="126"/>
    </row>
    <row r="367" spans="2:18" s="29" customFormat="1">
      <c r="B367" s="20">
        <v>4600</v>
      </c>
      <c r="C367" s="600" t="s">
        <v>6</v>
      </c>
      <c r="D367" s="600"/>
      <c r="E367" s="78"/>
      <c r="F367" s="75"/>
      <c r="G367" s="75"/>
      <c r="H367" s="54">
        <f t="shared" si="88"/>
        <v>0</v>
      </c>
      <c r="I367" s="78"/>
      <c r="J367" s="75"/>
      <c r="K367" s="75"/>
      <c r="L367" s="54">
        <f t="shared" si="89"/>
        <v>0</v>
      </c>
      <c r="N367" s="126"/>
      <c r="O367" s="126"/>
      <c r="P367" s="126"/>
      <c r="Q367" s="126"/>
      <c r="R367" s="126"/>
    </row>
    <row r="368" spans="2:18" s="29" customFormat="1" ht="12.75" customHeight="1">
      <c r="B368" s="202" t="s">
        <v>243</v>
      </c>
      <c r="C368" s="233" t="s">
        <v>12</v>
      </c>
      <c r="D368" s="233"/>
      <c r="E368" s="78"/>
      <c r="F368" s="75"/>
      <c r="G368" s="75"/>
      <c r="H368" s="54">
        <f t="shared" si="88"/>
        <v>0</v>
      </c>
      <c r="I368" s="78"/>
      <c r="J368" s="75"/>
      <c r="K368" s="75"/>
      <c r="L368" s="54">
        <f t="shared" si="89"/>
        <v>0</v>
      </c>
      <c r="N368" s="126"/>
      <c r="O368" s="126"/>
      <c r="P368" s="126"/>
      <c r="Q368" s="126"/>
      <c r="R368" s="126"/>
    </row>
    <row r="369" spans="2:18" s="29" customFormat="1" ht="12.75" thickBot="1">
      <c r="B369" s="24">
        <v>98</v>
      </c>
      <c r="C369" s="234" t="s">
        <v>7</v>
      </c>
      <c r="D369" s="232"/>
      <c r="E369" s="157"/>
      <c r="F369" s="158"/>
      <c r="G369" s="158"/>
      <c r="H369" s="54">
        <f t="shared" si="88"/>
        <v>0</v>
      </c>
      <c r="I369" s="157"/>
      <c r="J369" s="158"/>
      <c r="K369" s="158"/>
      <c r="L369" s="54">
        <f t="shared" si="89"/>
        <v>0</v>
      </c>
      <c r="N369" s="126"/>
      <c r="O369" s="126"/>
      <c r="P369" s="126"/>
      <c r="Q369" s="126"/>
      <c r="R369" s="126"/>
    </row>
    <row r="370" spans="2:18" s="29" customFormat="1" ht="12.75" thickBot="1">
      <c r="B370" s="14"/>
      <c r="C370" s="15"/>
      <c r="D370" s="16" t="s">
        <v>69</v>
      </c>
      <c r="E370" s="147">
        <f>SUM(E359+E360+E361+E362+E363+E365+E366+E367+E368+E369)</f>
        <v>796955</v>
      </c>
      <c r="F370" s="148">
        <f t="shared" ref="F370:H370" si="90">SUM(F359+F360+F361+F362+F363+F365+F366+F367+F368+F369)</f>
        <v>33530</v>
      </c>
      <c r="G370" s="148">
        <f t="shared" si="90"/>
        <v>4000</v>
      </c>
      <c r="H370" s="149">
        <f t="shared" si="90"/>
        <v>834485</v>
      </c>
      <c r="I370" s="147">
        <f>SUM(I359+I360+I361+I362+I363+I365+I366+I367+I368+I369)</f>
        <v>777801</v>
      </c>
      <c r="J370" s="148">
        <f t="shared" ref="J370:L370" si="91">SUM(J359+J360+J361+J362+J363+J365+J366+J367+J368+J369)</f>
        <v>31041</v>
      </c>
      <c r="K370" s="148">
        <f t="shared" si="91"/>
        <v>1428</v>
      </c>
      <c r="L370" s="149">
        <f t="shared" si="91"/>
        <v>810270</v>
      </c>
      <c r="N370" s="126"/>
      <c r="O370" s="126"/>
      <c r="P370" s="126"/>
      <c r="Q370" s="126"/>
      <c r="R370" s="126"/>
    </row>
    <row r="371" spans="2:18" s="29" customFormat="1">
      <c r="B371" s="25"/>
      <c r="C371" s="26"/>
      <c r="D371" s="27"/>
      <c r="E371" s="28"/>
      <c r="F371" s="28"/>
      <c r="G371" s="28"/>
      <c r="H371" s="28"/>
      <c r="I371" s="28"/>
      <c r="J371" s="28"/>
      <c r="K371" s="28"/>
      <c r="L371" s="28"/>
      <c r="N371" s="126"/>
      <c r="O371" s="126"/>
      <c r="P371" s="126"/>
      <c r="Q371" s="126"/>
      <c r="R371" s="126"/>
    </row>
    <row r="372" spans="2:18" s="29" customFormat="1" ht="35.25" hidden="1" customHeight="1" thickBot="1">
      <c r="B372" s="10"/>
      <c r="C372" s="143" t="s">
        <v>1</v>
      </c>
      <c r="D372" s="10" t="s">
        <v>14</v>
      </c>
      <c r="E372" s="150" t="s">
        <v>71</v>
      </c>
      <c r="F372" s="151" t="s">
        <v>72</v>
      </c>
      <c r="G372" s="151" t="s">
        <v>70</v>
      </c>
      <c r="H372" s="152" t="s">
        <v>13</v>
      </c>
      <c r="I372" s="150" t="s">
        <v>71</v>
      </c>
      <c r="J372" s="151" t="s">
        <v>72</v>
      </c>
      <c r="K372" s="151" t="s">
        <v>70</v>
      </c>
      <c r="L372" s="152" t="s">
        <v>13</v>
      </c>
      <c r="N372" s="126"/>
      <c r="O372" s="126"/>
      <c r="P372" s="126"/>
      <c r="Q372" s="126"/>
      <c r="R372" s="126"/>
    </row>
    <row r="373" spans="2:18" s="29" customFormat="1" ht="17.25" hidden="1" customHeight="1" thickBot="1">
      <c r="B373" s="52" t="s">
        <v>15</v>
      </c>
      <c r="C373" s="355">
        <v>546</v>
      </c>
      <c r="D373" s="356" t="s">
        <v>198</v>
      </c>
      <c r="E373" s="153"/>
      <c r="F373" s="154"/>
      <c r="G373" s="154"/>
      <c r="H373" s="155"/>
      <c r="I373" s="153"/>
      <c r="J373" s="154"/>
      <c r="K373" s="154"/>
      <c r="L373" s="155"/>
      <c r="N373" s="126"/>
      <c r="O373" s="126"/>
      <c r="P373" s="126"/>
      <c r="Q373" s="126"/>
      <c r="R373" s="126"/>
    </row>
    <row r="374" spans="2:18" s="29" customFormat="1" hidden="1">
      <c r="B374" s="19" t="s">
        <v>10</v>
      </c>
      <c r="C374" s="601" t="s">
        <v>16</v>
      </c>
      <c r="D374" s="601"/>
      <c r="E374" s="173"/>
      <c r="F374" s="167"/>
      <c r="G374" s="74"/>
      <c r="H374" s="54">
        <f>SUM(E374:G374)</f>
        <v>0</v>
      </c>
      <c r="I374" s="173"/>
      <c r="J374" s="167"/>
      <c r="K374" s="74"/>
      <c r="L374" s="54">
        <f>SUM(I374:K374)</f>
        <v>0</v>
      </c>
      <c r="N374" s="126"/>
      <c r="O374" s="126"/>
      <c r="P374" s="126"/>
      <c r="Q374" s="126"/>
      <c r="R374" s="126"/>
    </row>
    <row r="375" spans="2:18" s="29" customFormat="1" ht="12" hidden="1" customHeight="1">
      <c r="B375" s="20">
        <v>1000</v>
      </c>
      <c r="C375" s="231" t="s">
        <v>2</v>
      </c>
      <c r="D375" s="231"/>
      <c r="E375" s="78"/>
      <c r="F375" s="75"/>
      <c r="G375" s="75"/>
      <c r="H375" s="54">
        <f t="shared" ref="H375:H385" si="92">SUM(E375:G375)</f>
        <v>0</v>
      </c>
      <c r="I375" s="78"/>
      <c r="J375" s="75"/>
      <c r="K375" s="75"/>
      <c r="L375" s="54">
        <f t="shared" ref="L375:L385" si="93">SUM(I375:K375)</f>
        <v>0</v>
      </c>
      <c r="N375" s="126"/>
      <c r="O375" s="126"/>
      <c r="P375" s="126"/>
      <c r="Q375" s="126"/>
      <c r="R375" s="126"/>
    </row>
    <row r="376" spans="2:18" s="29" customFormat="1" hidden="1">
      <c r="B376" s="21" t="s">
        <v>190</v>
      </c>
      <c r="C376" s="231" t="s">
        <v>191</v>
      </c>
      <c r="D376" s="231"/>
      <c r="E376" s="78"/>
      <c r="F376" s="75"/>
      <c r="G376" s="75"/>
      <c r="H376" s="54">
        <f t="shared" si="92"/>
        <v>0</v>
      </c>
      <c r="I376" s="78"/>
      <c r="J376" s="75"/>
      <c r="K376" s="75"/>
      <c r="L376" s="54">
        <f t="shared" si="93"/>
        <v>0</v>
      </c>
      <c r="N376" s="126"/>
      <c r="O376" s="126"/>
      <c r="P376" s="126"/>
      <c r="Q376" s="126"/>
      <c r="R376" s="126"/>
    </row>
    <row r="377" spans="2:18" s="29" customFormat="1" hidden="1">
      <c r="B377" s="22" t="s">
        <v>28</v>
      </c>
      <c r="C377" s="232" t="s">
        <v>192</v>
      </c>
      <c r="D377" s="232"/>
      <c r="E377" s="78"/>
      <c r="F377" s="75"/>
      <c r="G377" s="75"/>
      <c r="H377" s="54">
        <f t="shared" si="92"/>
        <v>0</v>
      </c>
      <c r="I377" s="78"/>
      <c r="J377" s="75"/>
      <c r="K377" s="75"/>
      <c r="L377" s="54">
        <f t="shared" si="93"/>
        <v>0</v>
      </c>
      <c r="N377" s="126"/>
      <c r="O377" s="126"/>
      <c r="P377" s="126"/>
      <c r="Q377" s="126"/>
      <c r="R377" s="126"/>
    </row>
    <row r="378" spans="2:18" s="29" customFormat="1" hidden="1">
      <c r="B378" s="20">
        <v>4200</v>
      </c>
      <c r="C378" s="232" t="s">
        <v>3</v>
      </c>
      <c r="D378" s="232"/>
      <c r="E378" s="78"/>
      <c r="F378" s="75"/>
      <c r="G378" s="75"/>
      <c r="H378" s="54">
        <f t="shared" si="92"/>
        <v>0</v>
      </c>
      <c r="I378" s="78"/>
      <c r="J378" s="75"/>
      <c r="K378" s="75"/>
      <c r="L378" s="54">
        <f t="shared" si="93"/>
        <v>0</v>
      </c>
      <c r="N378" s="126"/>
      <c r="O378" s="126"/>
      <c r="P378" s="126"/>
      <c r="Q378" s="126"/>
      <c r="R378" s="126"/>
    </row>
    <row r="379" spans="2:18" s="29" customFormat="1" hidden="1">
      <c r="B379" s="13"/>
      <c r="C379" s="9">
        <v>4214</v>
      </c>
      <c r="D379" s="8" t="s">
        <v>193</v>
      </c>
      <c r="E379" s="78"/>
      <c r="F379" s="75"/>
      <c r="G379" s="75"/>
      <c r="H379" s="54">
        <f t="shared" si="92"/>
        <v>0</v>
      </c>
      <c r="I379" s="78"/>
      <c r="J379" s="75"/>
      <c r="K379" s="75"/>
      <c r="L379" s="54">
        <f t="shared" si="93"/>
        <v>0</v>
      </c>
      <c r="N379" s="126"/>
      <c r="O379" s="126"/>
      <c r="P379" s="126"/>
      <c r="Q379" s="126"/>
      <c r="R379" s="126"/>
    </row>
    <row r="380" spans="2:18" s="29" customFormat="1" ht="18" hidden="1" customHeight="1">
      <c r="B380" s="20">
        <v>4300</v>
      </c>
      <c r="C380" s="230" t="s">
        <v>4</v>
      </c>
      <c r="D380" s="230"/>
      <c r="E380" s="78"/>
      <c r="F380" s="75"/>
      <c r="G380" s="75"/>
      <c r="H380" s="54">
        <f t="shared" si="92"/>
        <v>0</v>
      </c>
      <c r="I380" s="78"/>
      <c r="J380" s="75"/>
      <c r="K380" s="75"/>
      <c r="L380" s="54">
        <f t="shared" si="93"/>
        <v>0</v>
      </c>
      <c r="N380" s="126"/>
      <c r="O380" s="126"/>
      <c r="P380" s="126"/>
      <c r="Q380" s="126"/>
      <c r="R380" s="126"/>
    </row>
    <row r="381" spans="2:18" s="29" customFormat="1" hidden="1">
      <c r="B381" s="20">
        <v>4500</v>
      </c>
      <c r="C381" s="232" t="s">
        <v>5</v>
      </c>
      <c r="D381" s="232"/>
      <c r="E381" s="78"/>
      <c r="F381" s="75"/>
      <c r="G381" s="75"/>
      <c r="H381" s="54">
        <f t="shared" si="92"/>
        <v>0</v>
      </c>
      <c r="I381" s="78"/>
      <c r="J381" s="75"/>
      <c r="K381" s="75"/>
      <c r="L381" s="54">
        <f t="shared" si="93"/>
        <v>0</v>
      </c>
      <c r="N381" s="126"/>
      <c r="O381" s="126"/>
      <c r="P381" s="126"/>
      <c r="Q381" s="126"/>
      <c r="R381" s="126"/>
    </row>
    <row r="382" spans="2:18" s="29" customFormat="1" hidden="1">
      <c r="B382" s="20">
        <v>4600</v>
      </c>
      <c r="C382" s="600" t="s">
        <v>6</v>
      </c>
      <c r="D382" s="600"/>
      <c r="E382" s="78"/>
      <c r="F382" s="75"/>
      <c r="G382" s="75"/>
      <c r="H382" s="54">
        <f t="shared" si="92"/>
        <v>0</v>
      </c>
      <c r="I382" s="78"/>
      <c r="J382" s="75"/>
      <c r="K382" s="75"/>
      <c r="L382" s="54">
        <f t="shared" si="93"/>
        <v>0</v>
      </c>
      <c r="N382" s="126"/>
      <c r="O382" s="126"/>
      <c r="P382" s="126"/>
      <c r="Q382" s="126"/>
      <c r="R382" s="126"/>
    </row>
    <row r="383" spans="2:18" s="29" customFormat="1" ht="12" hidden="1" customHeight="1">
      <c r="B383" s="202" t="s">
        <v>243</v>
      </c>
      <c r="C383" s="233" t="s">
        <v>12</v>
      </c>
      <c r="D383" s="233"/>
      <c r="E383" s="78"/>
      <c r="F383" s="75"/>
      <c r="G383" s="75"/>
      <c r="H383" s="54">
        <f t="shared" si="92"/>
        <v>0</v>
      </c>
      <c r="I383" s="78"/>
      <c r="J383" s="75"/>
      <c r="K383" s="75"/>
      <c r="L383" s="54">
        <f t="shared" si="93"/>
        <v>0</v>
      </c>
      <c r="N383" s="126"/>
      <c r="O383" s="126"/>
      <c r="P383" s="126"/>
      <c r="Q383" s="126"/>
      <c r="R383" s="126"/>
    </row>
    <row r="384" spans="2:18" s="29" customFormat="1" ht="12.75" hidden="1" thickBot="1">
      <c r="B384" s="24">
        <v>98</v>
      </c>
      <c r="C384" s="234" t="s">
        <v>7</v>
      </c>
      <c r="D384" s="232"/>
      <c r="E384" s="157"/>
      <c r="F384" s="158"/>
      <c r="G384" s="158"/>
      <c r="H384" s="180">
        <f t="shared" si="92"/>
        <v>0</v>
      </c>
      <c r="I384" s="157"/>
      <c r="J384" s="158"/>
      <c r="K384" s="158"/>
      <c r="L384" s="180">
        <f t="shared" si="93"/>
        <v>0</v>
      </c>
      <c r="N384" s="126"/>
      <c r="O384" s="126"/>
      <c r="P384" s="126"/>
      <c r="Q384" s="126"/>
      <c r="R384" s="126"/>
    </row>
    <row r="385" spans="2:18" s="29" customFormat="1" ht="12.75" hidden="1" thickBot="1">
      <c r="B385" s="14"/>
      <c r="C385" s="15"/>
      <c r="D385" s="16" t="s">
        <v>68</v>
      </c>
      <c r="E385" s="147">
        <f>SUM(E374+E375+E376+E377+E378+E380+E381+E382+E383+E384)</f>
        <v>0</v>
      </c>
      <c r="F385" s="148">
        <f t="shared" ref="F385:G385" si="94">SUM(F374+F375+F376+F377+F378+F380+F381+F382+F383+F384)</f>
        <v>0</v>
      </c>
      <c r="G385" s="178">
        <f t="shared" si="94"/>
        <v>0</v>
      </c>
      <c r="H385" s="82">
        <f t="shared" si="92"/>
        <v>0</v>
      </c>
      <c r="I385" s="147">
        <f>SUM(I374+I375+I376+I377+I378+I380+I381+I382+I383+I384)</f>
        <v>0</v>
      </c>
      <c r="J385" s="148">
        <f t="shared" ref="J385:K385" si="95">SUM(J374+J375+J376+J377+J378+J380+J381+J382+J383+J384)</f>
        <v>0</v>
      </c>
      <c r="K385" s="178">
        <f t="shared" si="95"/>
        <v>0</v>
      </c>
      <c r="L385" s="82">
        <f t="shared" si="93"/>
        <v>0</v>
      </c>
      <c r="N385" s="126"/>
      <c r="O385" s="126"/>
      <c r="P385" s="126"/>
      <c r="Q385" s="126"/>
      <c r="R385" s="126"/>
    </row>
    <row r="386" spans="2:18" s="29" customFormat="1" ht="12.75" thickBot="1">
      <c r="B386" s="25"/>
      <c r="C386" s="26"/>
      <c r="D386" s="27"/>
      <c r="E386" s="91"/>
      <c r="F386" s="91"/>
      <c r="G386" s="91"/>
      <c r="H386" s="91"/>
      <c r="I386" s="91"/>
      <c r="J386" s="91"/>
      <c r="K386" s="91"/>
      <c r="L386" s="91"/>
      <c r="N386" s="126"/>
      <c r="O386" s="126"/>
      <c r="P386" s="126"/>
      <c r="Q386" s="126"/>
      <c r="R386" s="126"/>
    </row>
    <row r="387" spans="2:18" s="29" customFormat="1" ht="39.75" customHeight="1" thickBot="1">
      <c r="B387" s="10"/>
      <c r="C387" s="143" t="s">
        <v>1</v>
      </c>
      <c r="D387" s="10" t="s">
        <v>14</v>
      </c>
      <c r="E387" s="150" t="s">
        <v>71</v>
      </c>
      <c r="F387" s="151" t="s">
        <v>72</v>
      </c>
      <c r="G387" s="151" t="s">
        <v>70</v>
      </c>
      <c r="H387" s="152" t="s">
        <v>13</v>
      </c>
      <c r="I387" s="150" t="s">
        <v>71</v>
      </c>
      <c r="J387" s="151" t="s">
        <v>72</v>
      </c>
      <c r="K387" s="151" t="s">
        <v>70</v>
      </c>
      <c r="L387" s="152" t="s">
        <v>13</v>
      </c>
      <c r="N387" s="126"/>
      <c r="O387" s="126"/>
      <c r="P387" s="126"/>
      <c r="Q387" s="126"/>
      <c r="R387" s="126"/>
    </row>
    <row r="388" spans="2:18" s="29" customFormat="1" ht="19.5" customHeight="1" thickBot="1">
      <c r="B388" s="52" t="s">
        <v>15</v>
      </c>
      <c r="C388" s="11">
        <v>548</v>
      </c>
      <c r="D388" s="12" t="s">
        <v>38</v>
      </c>
      <c r="E388" s="153"/>
      <c r="F388" s="154"/>
      <c r="G388" s="154"/>
      <c r="H388" s="155"/>
      <c r="I388" s="153"/>
      <c r="J388" s="154"/>
      <c r="K388" s="154"/>
      <c r="L388" s="155"/>
      <c r="N388" s="126"/>
      <c r="O388" s="126"/>
      <c r="P388" s="126"/>
      <c r="Q388" s="126"/>
      <c r="R388" s="126"/>
    </row>
    <row r="389" spans="2:18" s="29" customFormat="1">
      <c r="B389" s="19" t="s">
        <v>10</v>
      </c>
      <c r="C389" s="601" t="s">
        <v>16</v>
      </c>
      <c r="D389" s="601"/>
      <c r="E389" s="173">
        <v>42744</v>
      </c>
      <c r="F389" s="167"/>
      <c r="G389" s="74"/>
      <c r="H389" s="54">
        <f>SUM(E389:G389)</f>
        <v>42744</v>
      </c>
      <c r="I389" s="173">
        <v>34358</v>
      </c>
      <c r="J389" s="167"/>
      <c r="K389" s="74"/>
      <c r="L389" s="54">
        <f>SUM(I389:K389)</f>
        <v>34358</v>
      </c>
      <c r="N389" s="126"/>
      <c r="O389" s="126"/>
      <c r="P389" s="126"/>
      <c r="Q389" s="126"/>
      <c r="R389" s="126"/>
    </row>
    <row r="390" spans="2:18" s="29" customFormat="1" ht="12" customHeight="1">
      <c r="B390" s="20">
        <v>1000</v>
      </c>
      <c r="C390" s="231" t="s">
        <v>2</v>
      </c>
      <c r="D390" s="231"/>
      <c r="E390" s="78">
        <v>34563</v>
      </c>
      <c r="F390" s="75"/>
      <c r="G390" s="75"/>
      <c r="H390" s="54">
        <f t="shared" ref="H390:H399" si="96">SUM(E390:G390)</f>
        <v>34563</v>
      </c>
      <c r="I390" s="78">
        <v>18711</v>
      </c>
      <c r="J390" s="75"/>
      <c r="K390" s="75"/>
      <c r="L390" s="54">
        <f t="shared" ref="L390:L399" si="97">SUM(I390:K390)</f>
        <v>18711</v>
      </c>
      <c r="N390" s="126"/>
      <c r="O390" s="126"/>
      <c r="P390" s="126"/>
      <c r="Q390" s="126"/>
      <c r="R390" s="126"/>
    </row>
    <row r="391" spans="2:18" s="29" customFormat="1">
      <c r="B391" s="21" t="s">
        <v>190</v>
      </c>
      <c r="C391" s="231" t="s">
        <v>191</v>
      </c>
      <c r="D391" s="231"/>
      <c r="E391" s="78">
        <v>196</v>
      </c>
      <c r="F391" s="75"/>
      <c r="G391" s="75"/>
      <c r="H391" s="54">
        <f t="shared" si="96"/>
        <v>196</v>
      </c>
      <c r="I391" s="78">
        <v>196</v>
      </c>
      <c r="J391" s="75"/>
      <c r="K391" s="75"/>
      <c r="L391" s="54">
        <f t="shared" si="97"/>
        <v>196</v>
      </c>
      <c r="N391" s="126"/>
      <c r="O391" s="126"/>
      <c r="P391" s="126"/>
      <c r="Q391" s="126"/>
      <c r="R391" s="126"/>
    </row>
    <row r="392" spans="2:18" s="29" customFormat="1">
      <c r="B392" s="22" t="s">
        <v>28</v>
      </c>
      <c r="C392" s="232" t="s">
        <v>192</v>
      </c>
      <c r="D392" s="232"/>
      <c r="E392" s="78"/>
      <c r="F392" s="75"/>
      <c r="G392" s="75"/>
      <c r="H392" s="54">
        <f t="shared" si="96"/>
        <v>0</v>
      </c>
      <c r="I392" s="78"/>
      <c r="J392" s="75"/>
      <c r="K392" s="75"/>
      <c r="L392" s="54">
        <f t="shared" si="97"/>
        <v>0</v>
      </c>
      <c r="N392" s="126"/>
      <c r="O392" s="126"/>
      <c r="P392" s="126"/>
      <c r="Q392" s="126"/>
      <c r="R392" s="126"/>
    </row>
    <row r="393" spans="2:18" s="29" customFormat="1">
      <c r="B393" s="20">
        <v>4200</v>
      </c>
      <c r="C393" s="232" t="s">
        <v>3</v>
      </c>
      <c r="D393" s="232"/>
      <c r="E393" s="78"/>
      <c r="F393" s="75"/>
      <c r="G393" s="75"/>
      <c r="H393" s="54">
        <f t="shared" si="96"/>
        <v>0</v>
      </c>
      <c r="I393" s="78"/>
      <c r="J393" s="75"/>
      <c r="K393" s="75"/>
      <c r="L393" s="54">
        <f t="shared" si="97"/>
        <v>0</v>
      </c>
      <c r="N393" s="126"/>
      <c r="O393" s="126"/>
      <c r="P393" s="126"/>
      <c r="Q393" s="126"/>
      <c r="R393" s="126"/>
    </row>
    <row r="394" spans="2:18" s="29" customFormat="1">
      <c r="B394" s="13"/>
      <c r="C394" s="9">
        <v>4214</v>
      </c>
      <c r="D394" s="8" t="s">
        <v>193</v>
      </c>
      <c r="E394" s="78"/>
      <c r="F394" s="75"/>
      <c r="G394" s="75"/>
      <c r="H394" s="54">
        <f t="shared" si="96"/>
        <v>0</v>
      </c>
      <c r="I394" s="78"/>
      <c r="J394" s="75"/>
      <c r="K394" s="75"/>
      <c r="L394" s="54">
        <f t="shared" si="97"/>
        <v>0</v>
      </c>
      <c r="N394" s="126"/>
      <c r="O394" s="126"/>
      <c r="P394" s="126"/>
      <c r="Q394" s="126"/>
      <c r="R394" s="126"/>
    </row>
    <row r="395" spans="2:18" s="29" customFormat="1" ht="14.25" customHeight="1">
      <c r="B395" s="20">
        <v>4300</v>
      </c>
      <c r="C395" s="230" t="s">
        <v>4</v>
      </c>
      <c r="D395" s="230"/>
      <c r="E395" s="78"/>
      <c r="F395" s="75"/>
      <c r="G395" s="75"/>
      <c r="H395" s="54">
        <f t="shared" si="96"/>
        <v>0</v>
      </c>
      <c r="I395" s="78"/>
      <c r="J395" s="75"/>
      <c r="K395" s="75"/>
      <c r="L395" s="54">
        <f t="shared" si="97"/>
        <v>0</v>
      </c>
      <c r="N395" s="126"/>
      <c r="O395" s="126"/>
      <c r="P395" s="126"/>
      <c r="Q395" s="126"/>
      <c r="R395" s="126"/>
    </row>
    <row r="396" spans="2:18" s="29" customFormat="1">
      <c r="B396" s="20">
        <v>4500</v>
      </c>
      <c r="C396" s="232" t="s">
        <v>5</v>
      </c>
      <c r="D396" s="232"/>
      <c r="E396" s="78"/>
      <c r="F396" s="75"/>
      <c r="G396" s="75"/>
      <c r="H396" s="54">
        <f t="shared" si="96"/>
        <v>0</v>
      </c>
      <c r="I396" s="78"/>
      <c r="J396" s="75"/>
      <c r="K396" s="75"/>
      <c r="L396" s="54">
        <f t="shared" si="97"/>
        <v>0</v>
      </c>
      <c r="N396" s="126"/>
      <c r="O396" s="126"/>
      <c r="P396" s="126"/>
      <c r="Q396" s="126"/>
      <c r="R396" s="126"/>
    </row>
    <row r="397" spans="2:18" s="29" customFormat="1">
      <c r="B397" s="20">
        <v>4600</v>
      </c>
      <c r="C397" s="600" t="s">
        <v>6</v>
      </c>
      <c r="D397" s="600"/>
      <c r="E397" s="78"/>
      <c r="F397" s="75"/>
      <c r="G397" s="75"/>
      <c r="H397" s="54">
        <f t="shared" si="96"/>
        <v>0</v>
      </c>
      <c r="I397" s="78"/>
      <c r="J397" s="75"/>
      <c r="K397" s="75"/>
      <c r="L397" s="54">
        <f t="shared" si="97"/>
        <v>0</v>
      </c>
      <c r="N397" s="126"/>
      <c r="O397" s="126"/>
      <c r="P397" s="126"/>
      <c r="Q397" s="126"/>
      <c r="R397" s="126"/>
    </row>
    <row r="398" spans="2:18" s="29" customFormat="1" ht="12" customHeight="1">
      <c r="B398" s="202" t="s">
        <v>243</v>
      </c>
      <c r="C398" s="233" t="s">
        <v>12</v>
      </c>
      <c r="D398" s="233"/>
      <c r="E398" s="78"/>
      <c r="F398" s="75"/>
      <c r="G398" s="75"/>
      <c r="H398" s="54">
        <f t="shared" si="96"/>
        <v>0</v>
      </c>
      <c r="I398" s="78"/>
      <c r="J398" s="75"/>
      <c r="K398" s="75"/>
      <c r="L398" s="54">
        <f t="shared" si="97"/>
        <v>0</v>
      </c>
      <c r="N398" s="126"/>
      <c r="O398" s="126"/>
      <c r="P398" s="126"/>
      <c r="Q398" s="126"/>
      <c r="R398" s="126"/>
    </row>
    <row r="399" spans="2:18" s="29" customFormat="1" ht="12.75" thickBot="1">
      <c r="B399" s="24">
        <v>98</v>
      </c>
      <c r="C399" s="234" t="s">
        <v>7</v>
      </c>
      <c r="D399" s="232"/>
      <c r="E399" s="157"/>
      <c r="F399" s="158"/>
      <c r="G399" s="158"/>
      <c r="H399" s="54">
        <f t="shared" si="96"/>
        <v>0</v>
      </c>
      <c r="I399" s="157"/>
      <c r="J399" s="158"/>
      <c r="K399" s="158"/>
      <c r="L399" s="54">
        <f t="shared" si="97"/>
        <v>0</v>
      </c>
      <c r="N399" s="126"/>
      <c r="O399" s="126"/>
      <c r="P399" s="126"/>
      <c r="Q399" s="126"/>
      <c r="R399" s="126"/>
    </row>
    <row r="400" spans="2:18" s="29" customFormat="1" ht="12.75" thickBot="1">
      <c r="B400" s="14"/>
      <c r="C400" s="15"/>
      <c r="D400" s="16" t="s">
        <v>68</v>
      </c>
      <c r="E400" s="147">
        <f>SUM(E389+E390+E391+E392+E393+E395+E396+E397+E398+E399)</f>
        <v>77503</v>
      </c>
      <c r="F400" s="148">
        <f t="shared" ref="F400:H400" si="98">SUM(F389+F390+F391+F392+F393+F395+F396+F397+F398+F399)</f>
        <v>0</v>
      </c>
      <c r="G400" s="148">
        <f t="shared" si="98"/>
        <v>0</v>
      </c>
      <c r="H400" s="149">
        <f t="shared" si="98"/>
        <v>77503</v>
      </c>
      <c r="I400" s="147">
        <f>SUM(I389+I390+I391+I392+I393+I395+I396+I397+I398+I399)</f>
        <v>53265</v>
      </c>
      <c r="J400" s="148">
        <f t="shared" ref="J400:L400" si="99">SUM(J389+J390+J391+J392+J393+J395+J396+J397+J398+J399)</f>
        <v>0</v>
      </c>
      <c r="K400" s="148">
        <f t="shared" si="99"/>
        <v>0</v>
      </c>
      <c r="L400" s="149">
        <f t="shared" si="99"/>
        <v>53265</v>
      </c>
      <c r="N400" s="126"/>
      <c r="O400" s="126"/>
      <c r="P400" s="126"/>
      <c r="Q400" s="126"/>
      <c r="R400" s="126"/>
    </row>
    <row r="401" spans="2:18" s="29" customFormat="1" ht="12.75" thickBot="1">
      <c r="B401" s="25"/>
      <c r="C401" s="26"/>
      <c r="D401" s="27"/>
      <c r="E401" s="28"/>
      <c r="F401" s="28"/>
      <c r="G401" s="28"/>
      <c r="H401" s="28"/>
      <c r="I401" s="28"/>
      <c r="J401" s="28"/>
      <c r="K401" s="28"/>
      <c r="L401" s="28"/>
      <c r="N401" s="126"/>
      <c r="O401" s="126"/>
      <c r="P401" s="126"/>
      <c r="Q401" s="126"/>
      <c r="R401" s="126"/>
    </row>
    <row r="402" spans="2:18" s="29" customFormat="1" ht="38.25" customHeight="1" thickBot="1">
      <c r="B402" s="10"/>
      <c r="C402" s="143" t="s">
        <v>1</v>
      </c>
      <c r="D402" s="10" t="s">
        <v>14</v>
      </c>
      <c r="E402" s="150" t="s">
        <v>71</v>
      </c>
      <c r="F402" s="151" t="s">
        <v>72</v>
      </c>
      <c r="G402" s="151" t="s">
        <v>70</v>
      </c>
      <c r="H402" s="152" t="s">
        <v>13</v>
      </c>
      <c r="I402" s="150" t="s">
        <v>71</v>
      </c>
      <c r="J402" s="151" t="s">
        <v>72</v>
      </c>
      <c r="K402" s="151" t="s">
        <v>70</v>
      </c>
      <c r="L402" s="152" t="s">
        <v>13</v>
      </c>
      <c r="N402" s="126"/>
      <c r="O402" s="126"/>
      <c r="P402" s="126"/>
      <c r="Q402" s="126"/>
      <c r="R402" s="126"/>
    </row>
    <row r="403" spans="2:18" s="29" customFormat="1" ht="19.5" customHeight="1" thickBot="1">
      <c r="B403" s="52" t="s">
        <v>15</v>
      </c>
      <c r="C403" s="11">
        <v>550</v>
      </c>
      <c r="D403" s="12" t="s">
        <v>197</v>
      </c>
      <c r="E403" s="153"/>
      <c r="F403" s="154"/>
      <c r="G403" s="154"/>
      <c r="H403" s="155"/>
      <c r="I403" s="153"/>
      <c r="J403" s="154"/>
      <c r="K403" s="154"/>
      <c r="L403" s="155"/>
      <c r="N403" s="126"/>
      <c r="O403" s="126"/>
      <c r="P403" s="126"/>
      <c r="Q403" s="126"/>
      <c r="R403" s="126"/>
    </row>
    <row r="404" spans="2:18" s="29" customFormat="1">
      <c r="B404" s="19" t="s">
        <v>10</v>
      </c>
      <c r="C404" s="601" t="s">
        <v>16</v>
      </c>
      <c r="D404" s="601"/>
      <c r="E404" s="173">
        <v>175731</v>
      </c>
      <c r="F404" s="167"/>
      <c r="G404" s="74"/>
      <c r="H404" s="54">
        <f>SUM(E404:G404)</f>
        <v>175731</v>
      </c>
      <c r="I404" s="173">
        <v>145430</v>
      </c>
      <c r="J404" s="167"/>
      <c r="K404" s="74"/>
      <c r="L404" s="54">
        <f>SUM(I404:K404)</f>
        <v>145430</v>
      </c>
      <c r="N404" s="126"/>
      <c r="O404" s="126"/>
      <c r="P404" s="126"/>
      <c r="Q404" s="126"/>
      <c r="R404" s="126"/>
    </row>
    <row r="405" spans="2:18" s="29" customFormat="1" ht="12" customHeight="1">
      <c r="B405" s="20">
        <v>1000</v>
      </c>
      <c r="C405" s="231" t="s">
        <v>2</v>
      </c>
      <c r="D405" s="231"/>
      <c r="E405" s="78">
        <v>44223</v>
      </c>
      <c r="F405" s="75"/>
      <c r="G405" s="75"/>
      <c r="H405" s="54">
        <f t="shared" ref="H405:H414" si="100">SUM(E405:G405)</f>
        <v>44223</v>
      </c>
      <c r="I405" s="78">
        <v>30117</v>
      </c>
      <c r="J405" s="75"/>
      <c r="K405" s="75"/>
      <c r="L405" s="54">
        <f t="shared" ref="L405:L414" si="101">SUM(I405:K405)</f>
        <v>30117</v>
      </c>
      <c r="N405" s="126"/>
      <c r="O405" s="126"/>
      <c r="P405" s="126"/>
      <c r="Q405" s="126"/>
      <c r="R405" s="126"/>
    </row>
    <row r="406" spans="2:18" s="29" customFormat="1">
      <c r="B406" s="21" t="s">
        <v>190</v>
      </c>
      <c r="C406" s="231" t="s">
        <v>191</v>
      </c>
      <c r="D406" s="231"/>
      <c r="E406" s="78">
        <v>560</v>
      </c>
      <c r="F406" s="75"/>
      <c r="G406" s="75"/>
      <c r="H406" s="54">
        <f t="shared" si="100"/>
        <v>560</v>
      </c>
      <c r="I406" s="78">
        <v>560</v>
      </c>
      <c r="J406" s="75"/>
      <c r="K406" s="75"/>
      <c r="L406" s="54">
        <f t="shared" si="101"/>
        <v>560</v>
      </c>
      <c r="N406" s="126"/>
      <c r="O406" s="126"/>
      <c r="P406" s="126"/>
      <c r="Q406" s="126"/>
      <c r="R406" s="126"/>
    </row>
    <row r="407" spans="2:18" s="29" customFormat="1">
      <c r="B407" s="22" t="s">
        <v>28</v>
      </c>
      <c r="C407" s="232" t="s">
        <v>192</v>
      </c>
      <c r="D407" s="232"/>
      <c r="E407" s="78"/>
      <c r="F407" s="75"/>
      <c r="G407" s="75"/>
      <c r="H407" s="54">
        <f t="shared" si="100"/>
        <v>0</v>
      </c>
      <c r="I407" s="78"/>
      <c r="J407" s="75"/>
      <c r="K407" s="75"/>
      <c r="L407" s="54">
        <f t="shared" si="101"/>
        <v>0</v>
      </c>
      <c r="N407" s="126"/>
      <c r="O407" s="126"/>
      <c r="P407" s="126"/>
      <c r="Q407" s="126"/>
      <c r="R407" s="126"/>
    </row>
    <row r="408" spans="2:18" s="29" customFormat="1">
      <c r="B408" s="20">
        <v>4200</v>
      </c>
      <c r="C408" s="232" t="s">
        <v>3</v>
      </c>
      <c r="D408" s="232"/>
      <c r="E408" s="78"/>
      <c r="F408" s="75"/>
      <c r="G408" s="75"/>
      <c r="H408" s="54">
        <f t="shared" si="100"/>
        <v>0</v>
      </c>
      <c r="I408" s="78"/>
      <c r="J408" s="75"/>
      <c r="K408" s="75"/>
      <c r="L408" s="54">
        <f t="shared" si="101"/>
        <v>0</v>
      </c>
      <c r="N408" s="126"/>
      <c r="O408" s="126"/>
      <c r="P408" s="126"/>
      <c r="Q408" s="126"/>
      <c r="R408" s="126"/>
    </row>
    <row r="409" spans="2:18" s="29" customFormat="1">
      <c r="B409" s="13"/>
      <c r="C409" s="9">
        <v>4214</v>
      </c>
      <c r="D409" s="8" t="s">
        <v>193</v>
      </c>
      <c r="E409" s="78"/>
      <c r="F409" s="75"/>
      <c r="G409" s="75"/>
      <c r="H409" s="54">
        <f t="shared" si="100"/>
        <v>0</v>
      </c>
      <c r="I409" s="78"/>
      <c r="J409" s="75"/>
      <c r="K409" s="75"/>
      <c r="L409" s="54">
        <f t="shared" si="101"/>
        <v>0</v>
      </c>
      <c r="N409" s="126"/>
      <c r="O409" s="126"/>
      <c r="P409" s="126"/>
      <c r="Q409" s="126"/>
      <c r="R409" s="126"/>
    </row>
    <row r="410" spans="2:18" s="29" customFormat="1" ht="15" customHeight="1">
      <c r="B410" s="20">
        <v>4300</v>
      </c>
      <c r="C410" s="230" t="s">
        <v>4</v>
      </c>
      <c r="D410" s="230"/>
      <c r="E410" s="78"/>
      <c r="F410" s="75"/>
      <c r="G410" s="75"/>
      <c r="H410" s="54">
        <f t="shared" si="100"/>
        <v>0</v>
      </c>
      <c r="I410" s="78"/>
      <c r="J410" s="75"/>
      <c r="K410" s="75"/>
      <c r="L410" s="54">
        <f t="shared" si="101"/>
        <v>0</v>
      </c>
      <c r="N410" s="126"/>
      <c r="O410" s="126"/>
      <c r="P410" s="126"/>
      <c r="Q410" s="126"/>
      <c r="R410" s="126"/>
    </row>
    <row r="411" spans="2:18" s="29" customFormat="1">
      <c r="B411" s="20">
        <v>4500</v>
      </c>
      <c r="C411" s="232" t="s">
        <v>5</v>
      </c>
      <c r="D411" s="232"/>
      <c r="E411" s="78"/>
      <c r="F411" s="75"/>
      <c r="G411" s="75"/>
      <c r="H411" s="54">
        <f t="shared" si="100"/>
        <v>0</v>
      </c>
      <c r="I411" s="78"/>
      <c r="J411" s="75"/>
      <c r="K411" s="75"/>
      <c r="L411" s="54">
        <f t="shared" si="101"/>
        <v>0</v>
      </c>
      <c r="N411" s="126"/>
      <c r="O411" s="126"/>
      <c r="P411" s="126"/>
      <c r="Q411" s="126"/>
      <c r="R411" s="126"/>
    </row>
    <row r="412" spans="2:18" s="29" customFormat="1">
      <c r="B412" s="20">
        <v>4600</v>
      </c>
      <c r="C412" s="600" t="s">
        <v>6</v>
      </c>
      <c r="D412" s="600"/>
      <c r="E412" s="78"/>
      <c r="F412" s="75"/>
      <c r="G412" s="75"/>
      <c r="H412" s="54">
        <f t="shared" si="100"/>
        <v>0</v>
      </c>
      <c r="I412" s="78"/>
      <c r="J412" s="75"/>
      <c r="K412" s="75"/>
      <c r="L412" s="54">
        <f t="shared" si="101"/>
        <v>0</v>
      </c>
      <c r="N412" s="126"/>
      <c r="O412" s="126"/>
      <c r="P412" s="126"/>
      <c r="Q412" s="126"/>
      <c r="R412" s="126"/>
    </row>
    <row r="413" spans="2:18" s="29" customFormat="1" ht="12" customHeight="1">
      <c r="B413" s="202" t="s">
        <v>243</v>
      </c>
      <c r="C413" s="233" t="s">
        <v>12</v>
      </c>
      <c r="D413" s="233"/>
      <c r="E413" s="78"/>
      <c r="F413" s="75"/>
      <c r="G413" s="75"/>
      <c r="H413" s="54">
        <f t="shared" si="100"/>
        <v>0</v>
      </c>
      <c r="I413" s="78"/>
      <c r="J413" s="75"/>
      <c r="K413" s="75"/>
      <c r="L413" s="54">
        <f t="shared" si="101"/>
        <v>0</v>
      </c>
      <c r="N413" s="126"/>
      <c r="O413" s="126"/>
      <c r="P413" s="126"/>
      <c r="Q413" s="126"/>
      <c r="R413" s="126"/>
    </row>
    <row r="414" spans="2:18" s="29" customFormat="1" ht="12.75" thickBot="1">
      <c r="B414" s="24">
        <v>98</v>
      </c>
      <c r="C414" s="234" t="s">
        <v>7</v>
      </c>
      <c r="D414" s="232"/>
      <c r="E414" s="157"/>
      <c r="F414" s="158"/>
      <c r="G414" s="158"/>
      <c r="H414" s="54">
        <f t="shared" si="100"/>
        <v>0</v>
      </c>
      <c r="I414" s="157"/>
      <c r="J414" s="158"/>
      <c r="K414" s="158"/>
      <c r="L414" s="54">
        <f t="shared" si="101"/>
        <v>0</v>
      </c>
      <c r="N414" s="126"/>
      <c r="O414" s="126"/>
      <c r="P414" s="126"/>
      <c r="Q414" s="126"/>
      <c r="R414" s="126"/>
    </row>
    <row r="415" spans="2:18" s="29" customFormat="1" ht="12.75" thickBot="1">
      <c r="B415" s="14"/>
      <c r="C415" s="15"/>
      <c r="D415" s="16" t="s">
        <v>68</v>
      </c>
      <c r="E415" s="147">
        <f>SUM(E404+E405+E406+E407+E408+E410+E411+E412+E413+E414)</f>
        <v>220514</v>
      </c>
      <c r="F415" s="148">
        <f t="shared" ref="F415:H415" si="102">SUM(F404+F405+F406+F407+F408+F410+F411+F412+F413+F414)</f>
        <v>0</v>
      </c>
      <c r="G415" s="148">
        <f t="shared" si="102"/>
        <v>0</v>
      </c>
      <c r="H415" s="149">
        <f t="shared" si="102"/>
        <v>220514</v>
      </c>
      <c r="I415" s="147">
        <f>SUM(I404+I405+I406+I407+I408+I410+I411+I412+I413+I414)</f>
        <v>176107</v>
      </c>
      <c r="J415" s="148">
        <f t="shared" ref="J415:L415" si="103">SUM(J404+J405+J406+J407+J408+J410+J411+J412+J413+J414)</f>
        <v>0</v>
      </c>
      <c r="K415" s="148">
        <f t="shared" si="103"/>
        <v>0</v>
      </c>
      <c r="L415" s="149">
        <f t="shared" si="103"/>
        <v>176107</v>
      </c>
      <c r="N415" s="126"/>
      <c r="O415" s="126"/>
      <c r="P415" s="126"/>
      <c r="Q415" s="126"/>
      <c r="R415" s="126"/>
    </row>
    <row r="416" spans="2:18" s="29" customFormat="1" ht="12.75" thickBot="1">
      <c r="B416" s="25"/>
      <c r="C416" s="132"/>
      <c r="D416" s="133"/>
      <c r="E416" s="28"/>
      <c r="F416" s="28"/>
      <c r="G416" s="28"/>
      <c r="H416" s="28"/>
      <c r="I416" s="28"/>
      <c r="J416" s="28"/>
      <c r="K416" s="28"/>
      <c r="L416" s="28"/>
      <c r="N416" s="126"/>
      <c r="O416" s="126"/>
      <c r="P416" s="126"/>
      <c r="Q416" s="126"/>
      <c r="R416" s="126"/>
    </row>
    <row r="417" spans="2:18" s="29" customFormat="1" ht="39" customHeight="1" thickBot="1">
      <c r="B417" s="10"/>
      <c r="C417" s="143" t="s">
        <v>1</v>
      </c>
      <c r="D417" s="10" t="s">
        <v>14</v>
      </c>
      <c r="E417" s="150" t="s">
        <v>71</v>
      </c>
      <c r="F417" s="151" t="s">
        <v>72</v>
      </c>
      <c r="G417" s="151" t="s">
        <v>70</v>
      </c>
      <c r="H417" s="152" t="s">
        <v>13</v>
      </c>
      <c r="I417" s="150" t="s">
        <v>71</v>
      </c>
      <c r="J417" s="151" t="s">
        <v>72</v>
      </c>
      <c r="K417" s="151" t="s">
        <v>70</v>
      </c>
      <c r="L417" s="152" t="s">
        <v>13</v>
      </c>
      <c r="N417" s="126"/>
      <c r="O417" s="126"/>
      <c r="P417" s="126"/>
      <c r="Q417" s="126"/>
      <c r="R417" s="126"/>
    </row>
    <row r="418" spans="2:18" s="29" customFormat="1" ht="18.75" customHeight="1" thickBot="1">
      <c r="B418" s="52" t="s">
        <v>15</v>
      </c>
      <c r="C418" s="11">
        <v>561</v>
      </c>
      <c r="D418" s="12" t="s">
        <v>360</v>
      </c>
      <c r="E418" s="153"/>
      <c r="F418" s="154"/>
      <c r="G418" s="154"/>
      <c r="H418" s="155"/>
      <c r="I418" s="153"/>
      <c r="J418" s="154"/>
      <c r="K418" s="154"/>
      <c r="L418" s="155"/>
      <c r="N418" s="126"/>
      <c r="O418" s="126"/>
      <c r="P418" s="126"/>
      <c r="Q418" s="126"/>
      <c r="R418" s="126"/>
    </row>
    <row r="419" spans="2:18" s="29" customFormat="1">
      <c r="B419" s="19" t="s">
        <v>10</v>
      </c>
      <c r="C419" s="601" t="s">
        <v>16</v>
      </c>
      <c r="D419" s="601"/>
      <c r="E419" s="173">
        <v>215712</v>
      </c>
      <c r="F419" s="167"/>
      <c r="G419" s="74"/>
      <c r="H419" s="54">
        <f>SUM(E419:G419)</f>
        <v>215712</v>
      </c>
      <c r="I419" s="173">
        <v>196453</v>
      </c>
      <c r="J419" s="167"/>
      <c r="K419" s="74"/>
      <c r="L419" s="54">
        <f>SUM(I419:K419)</f>
        <v>196453</v>
      </c>
      <c r="N419" s="126"/>
      <c r="O419" s="126"/>
      <c r="P419" s="126"/>
      <c r="Q419" s="126"/>
      <c r="R419" s="126"/>
    </row>
    <row r="420" spans="2:18" s="29" customFormat="1" ht="12" customHeight="1">
      <c r="B420" s="20">
        <v>1000</v>
      </c>
      <c r="C420" s="231" t="s">
        <v>2</v>
      </c>
      <c r="D420" s="231"/>
      <c r="E420" s="173"/>
      <c r="F420" s="75"/>
      <c r="G420" s="75"/>
      <c r="H420" s="54">
        <f t="shared" ref="H420:H429" si="104">SUM(E420:G420)</f>
        <v>0</v>
      </c>
      <c r="I420" s="173"/>
      <c r="J420" s="75"/>
      <c r="K420" s="75"/>
      <c r="L420" s="54">
        <f t="shared" ref="L420:L429" si="105">SUM(I420:K420)</f>
        <v>0</v>
      </c>
      <c r="N420" s="126"/>
      <c r="O420" s="126"/>
      <c r="P420" s="126"/>
      <c r="Q420" s="126"/>
      <c r="R420" s="126"/>
    </row>
    <row r="421" spans="2:18" s="29" customFormat="1">
      <c r="B421" s="21" t="s">
        <v>190</v>
      </c>
      <c r="C421" s="231" t="s">
        <v>191</v>
      </c>
      <c r="D421" s="231"/>
      <c r="E421" s="78"/>
      <c r="F421" s="75"/>
      <c r="G421" s="75"/>
      <c r="H421" s="54">
        <f t="shared" si="104"/>
        <v>0</v>
      </c>
      <c r="I421" s="78"/>
      <c r="J421" s="75"/>
      <c r="K421" s="75"/>
      <c r="L421" s="54">
        <f t="shared" si="105"/>
        <v>0</v>
      </c>
      <c r="N421" s="126"/>
      <c r="O421" s="126"/>
      <c r="P421" s="126"/>
      <c r="Q421" s="126"/>
      <c r="R421" s="126"/>
    </row>
    <row r="422" spans="2:18" s="29" customFormat="1">
      <c r="B422" s="22" t="s">
        <v>28</v>
      </c>
      <c r="C422" s="232" t="s">
        <v>192</v>
      </c>
      <c r="D422" s="232"/>
      <c r="E422" s="78"/>
      <c r="F422" s="75"/>
      <c r="G422" s="75"/>
      <c r="H422" s="54">
        <f t="shared" si="104"/>
        <v>0</v>
      </c>
      <c r="I422" s="78"/>
      <c r="J422" s="75"/>
      <c r="K422" s="75"/>
      <c r="L422" s="54">
        <f t="shared" si="105"/>
        <v>0</v>
      </c>
      <c r="N422" s="126"/>
      <c r="O422" s="126"/>
      <c r="P422" s="126"/>
      <c r="Q422" s="126"/>
      <c r="R422" s="126"/>
    </row>
    <row r="423" spans="2:18" s="29" customFormat="1">
      <c r="B423" s="20">
        <v>4200</v>
      </c>
      <c r="C423" s="232" t="s">
        <v>3</v>
      </c>
      <c r="D423" s="232"/>
      <c r="E423" s="78"/>
      <c r="F423" s="75"/>
      <c r="G423" s="75"/>
      <c r="H423" s="54">
        <f t="shared" si="104"/>
        <v>0</v>
      </c>
      <c r="I423" s="78"/>
      <c r="J423" s="75"/>
      <c r="K423" s="75"/>
      <c r="L423" s="54">
        <f t="shared" si="105"/>
        <v>0</v>
      </c>
      <c r="N423" s="126"/>
      <c r="O423" s="126"/>
      <c r="P423" s="126"/>
      <c r="Q423" s="126"/>
      <c r="R423" s="126"/>
    </row>
    <row r="424" spans="2:18" s="29" customFormat="1">
      <c r="B424" s="13"/>
      <c r="C424" s="9">
        <v>4214</v>
      </c>
      <c r="D424" s="8" t="s">
        <v>193</v>
      </c>
      <c r="E424" s="78"/>
      <c r="F424" s="75"/>
      <c r="G424" s="75"/>
      <c r="H424" s="54">
        <f t="shared" si="104"/>
        <v>0</v>
      </c>
      <c r="I424" s="78"/>
      <c r="J424" s="75"/>
      <c r="K424" s="75"/>
      <c r="L424" s="54">
        <f t="shared" si="105"/>
        <v>0</v>
      </c>
      <c r="N424" s="126"/>
      <c r="O424" s="126"/>
      <c r="P424" s="126"/>
      <c r="Q424" s="126"/>
      <c r="R424" s="126"/>
    </row>
    <row r="425" spans="2:18" s="29" customFormat="1" ht="15" customHeight="1">
      <c r="B425" s="20">
        <v>4300</v>
      </c>
      <c r="C425" s="230" t="s">
        <v>4</v>
      </c>
      <c r="D425" s="230"/>
      <c r="E425" s="78"/>
      <c r="F425" s="75"/>
      <c r="G425" s="75"/>
      <c r="H425" s="54">
        <f t="shared" si="104"/>
        <v>0</v>
      </c>
      <c r="I425" s="78"/>
      <c r="J425" s="75"/>
      <c r="K425" s="75"/>
      <c r="L425" s="54">
        <f t="shared" si="105"/>
        <v>0</v>
      </c>
      <c r="N425" s="126"/>
      <c r="O425" s="126"/>
      <c r="P425" s="126"/>
      <c r="Q425" s="126"/>
      <c r="R425" s="126"/>
    </row>
    <row r="426" spans="2:18" s="29" customFormat="1">
      <c r="B426" s="20">
        <v>4500</v>
      </c>
      <c r="C426" s="232" t="s">
        <v>5</v>
      </c>
      <c r="D426" s="232"/>
      <c r="E426" s="78"/>
      <c r="F426" s="75"/>
      <c r="G426" s="75"/>
      <c r="H426" s="54">
        <f t="shared" si="104"/>
        <v>0</v>
      </c>
      <c r="I426" s="78"/>
      <c r="J426" s="75"/>
      <c r="K426" s="75"/>
      <c r="L426" s="54">
        <f t="shared" si="105"/>
        <v>0</v>
      </c>
      <c r="N426" s="126"/>
      <c r="O426" s="126"/>
      <c r="P426" s="126"/>
      <c r="Q426" s="126"/>
      <c r="R426" s="126"/>
    </row>
    <row r="427" spans="2:18" s="29" customFormat="1">
      <c r="B427" s="20">
        <v>4600</v>
      </c>
      <c r="C427" s="600" t="s">
        <v>6</v>
      </c>
      <c r="D427" s="600"/>
      <c r="E427" s="78"/>
      <c r="F427" s="75"/>
      <c r="G427" s="75"/>
      <c r="H427" s="54">
        <f t="shared" si="104"/>
        <v>0</v>
      </c>
      <c r="I427" s="78"/>
      <c r="J427" s="75"/>
      <c r="K427" s="75"/>
      <c r="L427" s="54">
        <f t="shared" si="105"/>
        <v>0</v>
      </c>
      <c r="N427" s="126"/>
      <c r="O427" s="126"/>
      <c r="P427" s="126"/>
      <c r="Q427" s="126"/>
      <c r="R427" s="126"/>
    </row>
    <row r="428" spans="2:18" s="29" customFormat="1" ht="12" customHeight="1">
      <c r="B428" s="202" t="s">
        <v>243</v>
      </c>
      <c r="C428" s="233" t="s">
        <v>12</v>
      </c>
      <c r="D428" s="233"/>
      <c r="E428" s="78"/>
      <c r="F428" s="75"/>
      <c r="G428" s="75"/>
      <c r="H428" s="54">
        <f t="shared" si="104"/>
        <v>0</v>
      </c>
      <c r="I428" s="78"/>
      <c r="J428" s="75"/>
      <c r="K428" s="75"/>
      <c r="L428" s="54">
        <f t="shared" si="105"/>
        <v>0</v>
      </c>
      <c r="N428" s="126"/>
      <c r="O428" s="126"/>
      <c r="P428" s="126"/>
      <c r="Q428" s="126"/>
      <c r="R428" s="126"/>
    </row>
    <row r="429" spans="2:18" s="29" customFormat="1" ht="12.75" thickBot="1">
      <c r="B429" s="24">
        <v>98</v>
      </c>
      <c r="C429" s="234" t="s">
        <v>7</v>
      </c>
      <c r="D429" s="232"/>
      <c r="E429" s="157"/>
      <c r="F429" s="158"/>
      <c r="G429" s="158"/>
      <c r="H429" s="54">
        <f t="shared" si="104"/>
        <v>0</v>
      </c>
      <c r="I429" s="157"/>
      <c r="J429" s="158"/>
      <c r="K429" s="158"/>
      <c r="L429" s="54">
        <f t="shared" si="105"/>
        <v>0</v>
      </c>
      <c r="N429" s="126"/>
      <c r="O429" s="126"/>
      <c r="P429" s="126"/>
      <c r="Q429" s="126"/>
      <c r="R429" s="126"/>
    </row>
    <row r="430" spans="2:18" s="29" customFormat="1" ht="12.75" thickBot="1">
      <c r="B430" s="14"/>
      <c r="C430" s="15"/>
      <c r="D430" s="16" t="s">
        <v>68</v>
      </c>
      <c r="E430" s="147">
        <f>SUM(E419+E420+E421+E422+E423+E425+E426+E427+E428+E429)</f>
        <v>215712</v>
      </c>
      <c r="F430" s="148">
        <f t="shared" ref="F430:H430" si="106">SUM(F419+F420+F421+F422+F423+F425+F426+F427+F428+F429)</f>
        <v>0</v>
      </c>
      <c r="G430" s="148">
        <f t="shared" si="106"/>
        <v>0</v>
      </c>
      <c r="H430" s="149">
        <f t="shared" si="106"/>
        <v>215712</v>
      </c>
      <c r="I430" s="147">
        <f>SUM(I419+I420+I421+I422+I423+I425+I426+I427+I428+I429)</f>
        <v>196453</v>
      </c>
      <c r="J430" s="148">
        <f t="shared" ref="J430:L430" si="107">SUM(J419+J420+J421+J422+J423+J425+J426+J427+J428+J429)</f>
        <v>0</v>
      </c>
      <c r="K430" s="148">
        <f t="shared" si="107"/>
        <v>0</v>
      </c>
      <c r="L430" s="149">
        <f t="shared" si="107"/>
        <v>196453</v>
      </c>
      <c r="N430" s="126"/>
      <c r="O430" s="126"/>
      <c r="P430" s="126"/>
      <c r="Q430" s="126"/>
      <c r="R430" s="126"/>
    </row>
    <row r="431" spans="2:18" s="29" customFormat="1" ht="12.75" thickBot="1">
      <c r="B431" s="64"/>
      <c r="C431" s="233"/>
      <c r="D431" s="233"/>
      <c r="E431" s="28"/>
      <c r="F431" s="28"/>
      <c r="G431" s="28"/>
      <c r="H431" s="28"/>
      <c r="I431" s="28"/>
      <c r="J431" s="28"/>
      <c r="K431" s="28"/>
      <c r="L431" s="28"/>
      <c r="N431" s="126"/>
      <c r="O431" s="126"/>
      <c r="P431" s="126"/>
      <c r="Q431" s="126"/>
      <c r="R431" s="126"/>
    </row>
    <row r="432" spans="2:18" s="29" customFormat="1" ht="35.25" customHeight="1" thickBot="1">
      <c r="B432" s="10"/>
      <c r="C432" s="143" t="s">
        <v>1</v>
      </c>
      <c r="D432" s="10" t="s">
        <v>14</v>
      </c>
      <c r="E432" s="150" t="s">
        <v>71</v>
      </c>
      <c r="F432" s="151" t="s">
        <v>72</v>
      </c>
      <c r="G432" s="151" t="s">
        <v>70</v>
      </c>
      <c r="H432" s="152" t="s">
        <v>13</v>
      </c>
      <c r="I432" s="150" t="s">
        <v>71</v>
      </c>
      <c r="J432" s="151" t="s">
        <v>72</v>
      </c>
      <c r="K432" s="151" t="s">
        <v>70</v>
      </c>
      <c r="L432" s="152" t="s">
        <v>13</v>
      </c>
      <c r="N432" s="126"/>
      <c r="O432" s="126"/>
      <c r="P432" s="126"/>
      <c r="Q432" s="126"/>
      <c r="R432" s="126"/>
    </row>
    <row r="433" spans="2:18" s="29" customFormat="1" ht="12.75" thickBot="1">
      <c r="B433" s="52" t="s">
        <v>15</v>
      </c>
      <c r="C433" s="11">
        <v>562</v>
      </c>
      <c r="D433" s="12" t="s">
        <v>361</v>
      </c>
      <c r="E433" s="153"/>
      <c r="F433" s="154"/>
      <c r="G433" s="154"/>
      <c r="H433" s="155"/>
      <c r="I433" s="153"/>
      <c r="J433" s="154"/>
      <c r="K433" s="154"/>
      <c r="L433" s="155"/>
      <c r="N433" s="126"/>
      <c r="O433" s="126"/>
      <c r="P433" s="126"/>
      <c r="Q433" s="126"/>
      <c r="R433" s="126"/>
    </row>
    <row r="434" spans="2:18" s="29" customFormat="1" ht="12" customHeight="1">
      <c r="B434" s="19" t="s">
        <v>10</v>
      </c>
      <c r="C434" s="601" t="s">
        <v>16</v>
      </c>
      <c r="D434" s="601"/>
      <c r="E434" s="173">
        <v>991210</v>
      </c>
      <c r="F434" s="167"/>
      <c r="G434" s="74"/>
      <c r="H434" s="54">
        <f>SUM(E434:G434)</f>
        <v>991210</v>
      </c>
      <c r="I434" s="173">
        <v>991210</v>
      </c>
      <c r="J434" s="167"/>
      <c r="K434" s="74"/>
      <c r="L434" s="54">
        <f>SUM(I434:K434)</f>
        <v>991210</v>
      </c>
      <c r="N434" s="126"/>
      <c r="O434" s="126"/>
      <c r="P434" s="126"/>
      <c r="Q434" s="126"/>
      <c r="R434" s="126"/>
    </row>
    <row r="435" spans="2:18" s="29" customFormat="1">
      <c r="B435" s="20">
        <v>1000</v>
      </c>
      <c r="C435" s="231" t="s">
        <v>2</v>
      </c>
      <c r="D435" s="231"/>
      <c r="E435" s="78">
        <v>1374</v>
      </c>
      <c r="F435" s="75"/>
      <c r="G435" s="75"/>
      <c r="H435" s="54">
        <f t="shared" ref="H435:H444" si="108">SUM(E435:G435)</f>
        <v>1374</v>
      </c>
      <c r="I435" s="78">
        <v>1374</v>
      </c>
      <c r="J435" s="75"/>
      <c r="K435" s="75"/>
      <c r="L435" s="54">
        <f t="shared" ref="L435:L444" si="109">SUM(I435:K435)</f>
        <v>1374</v>
      </c>
      <c r="N435" s="126"/>
      <c r="O435" s="126"/>
      <c r="P435" s="126"/>
      <c r="Q435" s="126"/>
      <c r="R435" s="126"/>
    </row>
    <row r="436" spans="2:18" s="29" customFormat="1">
      <c r="B436" s="21" t="s">
        <v>190</v>
      </c>
      <c r="C436" s="231" t="s">
        <v>191</v>
      </c>
      <c r="D436" s="231"/>
      <c r="E436" s="78"/>
      <c r="F436" s="75"/>
      <c r="G436" s="75"/>
      <c r="H436" s="54">
        <f t="shared" si="108"/>
        <v>0</v>
      </c>
      <c r="I436" s="78"/>
      <c r="J436" s="75"/>
      <c r="K436" s="75"/>
      <c r="L436" s="54">
        <f t="shared" si="109"/>
        <v>0</v>
      </c>
      <c r="N436" s="126"/>
      <c r="O436" s="126"/>
      <c r="P436" s="126"/>
      <c r="Q436" s="126"/>
      <c r="R436" s="126"/>
    </row>
    <row r="437" spans="2:18" s="29" customFormat="1">
      <c r="B437" s="22" t="s">
        <v>28</v>
      </c>
      <c r="C437" s="232" t="s">
        <v>192</v>
      </c>
      <c r="D437" s="232"/>
      <c r="E437" s="78"/>
      <c r="F437" s="75"/>
      <c r="G437" s="75"/>
      <c r="H437" s="54">
        <f t="shared" si="108"/>
        <v>0</v>
      </c>
      <c r="I437" s="78"/>
      <c r="J437" s="75"/>
      <c r="K437" s="75"/>
      <c r="L437" s="54">
        <f t="shared" si="109"/>
        <v>0</v>
      </c>
      <c r="N437" s="126"/>
      <c r="O437" s="126"/>
      <c r="P437" s="126"/>
      <c r="Q437" s="126"/>
      <c r="R437" s="126"/>
    </row>
    <row r="438" spans="2:18" s="29" customFormat="1">
      <c r="B438" s="20">
        <v>4200</v>
      </c>
      <c r="C438" s="232" t="s">
        <v>3</v>
      </c>
      <c r="D438" s="232"/>
      <c r="E438" s="78"/>
      <c r="F438" s="75"/>
      <c r="G438" s="75"/>
      <c r="H438" s="54">
        <f t="shared" si="108"/>
        <v>0</v>
      </c>
      <c r="I438" s="78"/>
      <c r="J438" s="75"/>
      <c r="K438" s="75"/>
      <c r="L438" s="54">
        <f t="shared" si="109"/>
        <v>0</v>
      </c>
      <c r="N438" s="126"/>
      <c r="O438" s="126"/>
      <c r="P438" s="126"/>
      <c r="Q438" s="126"/>
      <c r="R438" s="126"/>
    </row>
    <row r="439" spans="2:18" s="29" customFormat="1">
      <c r="B439" s="13"/>
      <c r="C439" s="9">
        <v>4214</v>
      </c>
      <c r="D439" s="8" t="s">
        <v>193</v>
      </c>
      <c r="E439" s="78"/>
      <c r="F439" s="75"/>
      <c r="G439" s="75"/>
      <c r="H439" s="54">
        <f t="shared" si="108"/>
        <v>0</v>
      </c>
      <c r="I439" s="78"/>
      <c r="J439" s="75"/>
      <c r="K439" s="75"/>
      <c r="L439" s="54">
        <f t="shared" si="109"/>
        <v>0</v>
      </c>
      <c r="N439" s="126"/>
      <c r="O439" s="126"/>
      <c r="P439" s="126"/>
      <c r="Q439" s="126"/>
      <c r="R439" s="126"/>
    </row>
    <row r="440" spans="2:18" s="29" customFormat="1">
      <c r="B440" s="20">
        <v>4300</v>
      </c>
      <c r="C440" s="230" t="s">
        <v>4</v>
      </c>
      <c r="D440" s="230"/>
      <c r="E440" s="78"/>
      <c r="F440" s="75"/>
      <c r="G440" s="75"/>
      <c r="H440" s="54">
        <f t="shared" si="108"/>
        <v>0</v>
      </c>
      <c r="I440" s="78"/>
      <c r="J440" s="75"/>
      <c r="K440" s="75"/>
      <c r="L440" s="54">
        <f t="shared" si="109"/>
        <v>0</v>
      </c>
      <c r="N440" s="126"/>
      <c r="O440" s="126"/>
      <c r="P440" s="126"/>
      <c r="Q440" s="126"/>
      <c r="R440" s="126"/>
    </row>
    <row r="441" spans="2:18" s="29" customFormat="1">
      <c r="B441" s="20">
        <v>4500</v>
      </c>
      <c r="C441" s="232" t="s">
        <v>5</v>
      </c>
      <c r="D441" s="232"/>
      <c r="E441" s="78"/>
      <c r="F441" s="75"/>
      <c r="G441" s="75"/>
      <c r="H441" s="54">
        <f t="shared" si="108"/>
        <v>0</v>
      </c>
      <c r="I441" s="78"/>
      <c r="J441" s="75"/>
      <c r="K441" s="75"/>
      <c r="L441" s="54">
        <f t="shared" si="109"/>
        <v>0</v>
      </c>
      <c r="N441" s="126"/>
      <c r="O441" s="126"/>
      <c r="P441" s="126"/>
      <c r="Q441" s="126"/>
      <c r="R441" s="126"/>
    </row>
    <row r="442" spans="2:18" s="29" customFormat="1" ht="12" customHeight="1">
      <c r="B442" s="20">
        <v>4600</v>
      </c>
      <c r="C442" s="600" t="s">
        <v>6</v>
      </c>
      <c r="D442" s="600"/>
      <c r="E442" s="78"/>
      <c r="F442" s="75"/>
      <c r="G442" s="75"/>
      <c r="H442" s="54">
        <f t="shared" si="108"/>
        <v>0</v>
      </c>
      <c r="I442" s="78"/>
      <c r="J442" s="75"/>
      <c r="K442" s="75"/>
      <c r="L442" s="54">
        <f t="shared" si="109"/>
        <v>0</v>
      </c>
      <c r="N442" s="126"/>
      <c r="O442" s="126"/>
      <c r="P442" s="126"/>
      <c r="Q442" s="126"/>
      <c r="R442" s="126"/>
    </row>
    <row r="443" spans="2:18" s="29" customFormat="1">
      <c r="B443" s="202" t="s">
        <v>243</v>
      </c>
      <c r="C443" s="233" t="s">
        <v>12</v>
      </c>
      <c r="D443" s="233"/>
      <c r="E443" s="78"/>
      <c r="F443" s="75"/>
      <c r="G443" s="75"/>
      <c r="H443" s="54">
        <f t="shared" si="108"/>
        <v>0</v>
      </c>
      <c r="I443" s="78"/>
      <c r="J443" s="75"/>
      <c r="K443" s="75"/>
      <c r="L443" s="54">
        <f t="shared" si="109"/>
        <v>0</v>
      </c>
      <c r="N443" s="126"/>
      <c r="O443" s="126"/>
      <c r="P443" s="126"/>
      <c r="Q443" s="126"/>
      <c r="R443" s="126"/>
    </row>
    <row r="444" spans="2:18" s="29" customFormat="1" ht="12.75" thickBot="1">
      <c r="B444" s="24">
        <v>98</v>
      </c>
      <c r="C444" s="234" t="s">
        <v>7</v>
      </c>
      <c r="D444" s="232"/>
      <c r="E444" s="157"/>
      <c r="F444" s="158"/>
      <c r="G444" s="158"/>
      <c r="H444" s="54">
        <f t="shared" si="108"/>
        <v>0</v>
      </c>
      <c r="I444" s="157"/>
      <c r="J444" s="158"/>
      <c r="K444" s="158"/>
      <c r="L444" s="54">
        <f t="shared" si="109"/>
        <v>0</v>
      </c>
      <c r="N444" s="126"/>
      <c r="O444" s="126"/>
      <c r="P444" s="126"/>
      <c r="Q444" s="126"/>
      <c r="R444" s="126"/>
    </row>
    <row r="445" spans="2:18" s="126" customFormat="1" ht="12.75" thickBot="1">
      <c r="B445" s="14"/>
      <c r="C445" s="15"/>
      <c r="D445" s="16" t="s">
        <v>68</v>
      </c>
      <c r="E445" s="147">
        <f>SUM(E434+E435+E436+E437+E438+E440+E441+E442+E443+E444)</f>
        <v>992584</v>
      </c>
      <c r="F445" s="148">
        <f t="shared" ref="F445:H445" si="110">SUM(F434+F435+F436+F437+F438+F440+F441+F442+F443+F444)</f>
        <v>0</v>
      </c>
      <c r="G445" s="148">
        <f t="shared" si="110"/>
        <v>0</v>
      </c>
      <c r="H445" s="149">
        <f t="shared" si="110"/>
        <v>992584</v>
      </c>
      <c r="I445" s="147">
        <f>SUM(I434+I435+I436+I437+I438+I440+I441+I442+I443+I444)</f>
        <v>992584</v>
      </c>
      <c r="J445" s="148">
        <f t="shared" ref="J445:L445" si="111">SUM(J434+J435+J436+J437+J438+J440+J441+J442+J443+J444)</f>
        <v>0</v>
      </c>
      <c r="K445" s="148">
        <f t="shared" si="111"/>
        <v>0</v>
      </c>
      <c r="L445" s="149">
        <f t="shared" si="111"/>
        <v>992584</v>
      </c>
    </row>
    <row r="446" spans="2:18" s="126" customFormat="1">
      <c r="B446" s="64"/>
      <c r="C446" s="233"/>
      <c r="D446" s="233"/>
      <c r="E446" s="218"/>
      <c r="F446" s="218"/>
      <c r="G446" s="218"/>
      <c r="H446" s="218"/>
      <c r="I446" s="218"/>
      <c r="J446" s="218"/>
      <c r="K446" s="218"/>
      <c r="L446" s="218"/>
    </row>
    <row r="447" spans="2:18" s="126" customFormat="1" ht="12.75" thickBot="1">
      <c r="B447" s="64"/>
      <c r="C447" s="233"/>
      <c r="D447" s="233"/>
      <c r="E447" s="218"/>
      <c r="F447" s="218"/>
      <c r="G447" s="218"/>
      <c r="H447" s="218"/>
      <c r="I447" s="218"/>
      <c r="J447" s="218"/>
      <c r="K447" s="218"/>
      <c r="L447" s="218"/>
    </row>
    <row r="448" spans="2:18" s="29" customFormat="1" ht="37.5" customHeight="1" thickBot="1">
      <c r="B448" s="10"/>
      <c r="C448" s="143" t="s">
        <v>1</v>
      </c>
      <c r="D448" s="10" t="s">
        <v>14</v>
      </c>
      <c r="E448" s="150" t="s">
        <v>71</v>
      </c>
      <c r="F448" s="151" t="s">
        <v>72</v>
      </c>
      <c r="G448" s="151" t="s">
        <v>70</v>
      </c>
      <c r="H448" s="152" t="s">
        <v>13</v>
      </c>
      <c r="I448" s="150" t="s">
        <v>71</v>
      </c>
      <c r="J448" s="151" t="s">
        <v>72</v>
      </c>
      <c r="K448" s="151" t="s">
        <v>70</v>
      </c>
      <c r="L448" s="152" t="s">
        <v>13</v>
      </c>
      <c r="N448" s="126"/>
      <c r="O448" s="126"/>
      <c r="P448" s="126"/>
      <c r="Q448" s="126"/>
      <c r="R448" s="126"/>
    </row>
    <row r="449" spans="2:18" s="29" customFormat="1" ht="12" customHeight="1" thickBot="1">
      <c r="B449" s="52" t="s">
        <v>15</v>
      </c>
      <c r="C449" s="11">
        <v>589</v>
      </c>
      <c r="D449" s="12" t="s">
        <v>37</v>
      </c>
      <c r="E449" s="153"/>
      <c r="F449" s="154"/>
      <c r="G449" s="154"/>
      <c r="H449" s="155"/>
      <c r="I449" s="153"/>
      <c r="J449" s="154"/>
      <c r="K449" s="154"/>
      <c r="L449" s="155"/>
      <c r="N449" s="126"/>
      <c r="O449" s="126"/>
      <c r="P449" s="126"/>
      <c r="Q449" s="126"/>
      <c r="R449" s="126"/>
    </row>
    <row r="450" spans="2:18" s="29" customFormat="1" ht="21" customHeight="1">
      <c r="B450" s="19" t="s">
        <v>10</v>
      </c>
      <c r="C450" s="601" t="s">
        <v>16</v>
      </c>
      <c r="D450" s="605"/>
      <c r="E450" s="173"/>
      <c r="F450" s="167"/>
      <c r="G450" s="74"/>
      <c r="H450" s="54">
        <f>SUM(E450:G450)</f>
        <v>0</v>
      </c>
      <c r="I450" s="173"/>
      <c r="J450" s="167"/>
      <c r="K450" s="74"/>
      <c r="L450" s="54">
        <f>SUM(I450:K450)</f>
        <v>0</v>
      </c>
      <c r="M450" s="165"/>
      <c r="N450" s="126"/>
      <c r="O450" s="126"/>
      <c r="P450" s="126"/>
      <c r="Q450" s="126"/>
      <c r="R450" s="126"/>
    </row>
    <row r="451" spans="2:18" s="29" customFormat="1">
      <c r="B451" s="20">
        <v>1000</v>
      </c>
      <c r="C451" s="231" t="s">
        <v>2</v>
      </c>
      <c r="D451" s="231"/>
      <c r="E451" s="78"/>
      <c r="F451" s="75"/>
      <c r="G451" s="75"/>
      <c r="H451" s="54">
        <f t="shared" ref="H451:H460" si="112">SUM(E451:G451)</f>
        <v>0</v>
      </c>
      <c r="I451" s="78"/>
      <c r="J451" s="75"/>
      <c r="K451" s="75"/>
      <c r="L451" s="54">
        <f t="shared" ref="L451:L460" si="113">SUM(I451:K451)</f>
        <v>0</v>
      </c>
      <c r="M451" s="165"/>
      <c r="N451" s="126"/>
      <c r="O451" s="126"/>
      <c r="P451" s="126"/>
      <c r="Q451" s="126"/>
      <c r="R451" s="126"/>
    </row>
    <row r="452" spans="2:18" s="29" customFormat="1" ht="12" customHeight="1">
      <c r="B452" s="21" t="s">
        <v>190</v>
      </c>
      <c r="C452" s="231" t="s">
        <v>191</v>
      </c>
      <c r="D452" s="231"/>
      <c r="E452" s="78"/>
      <c r="F452" s="75"/>
      <c r="G452" s="75"/>
      <c r="H452" s="54">
        <f t="shared" si="112"/>
        <v>0</v>
      </c>
      <c r="I452" s="78"/>
      <c r="J452" s="75"/>
      <c r="K452" s="75"/>
      <c r="L452" s="54">
        <f t="shared" si="113"/>
        <v>0</v>
      </c>
      <c r="M452" s="165"/>
      <c r="N452" s="126"/>
      <c r="O452" s="126"/>
      <c r="P452" s="126"/>
      <c r="Q452" s="126"/>
      <c r="R452" s="126"/>
    </row>
    <row r="453" spans="2:18" s="29" customFormat="1">
      <c r="B453" s="22" t="s">
        <v>28</v>
      </c>
      <c r="C453" s="232" t="s">
        <v>192</v>
      </c>
      <c r="D453" s="232"/>
      <c r="E453" s="78"/>
      <c r="F453" s="75"/>
      <c r="G453" s="75"/>
      <c r="H453" s="54">
        <f t="shared" si="112"/>
        <v>0</v>
      </c>
      <c r="I453" s="78"/>
      <c r="J453" s="75"/>
      <c r="K453" s="75"/>
      <c r="L453" s="54">
        <f t="shared" si="113"/>
        <v>0</v>
      </c>
      <c r="M453" s="165"/>
      <c r="N453" s="126"/>
      <c r="O453" s="126"/>
      <c r="P453" s="126"/>
      <c r="Q453" s="126"/>
      <c r="R453" s="126"/>
    </row>
    <row r="454" spans="2:18" s="29" customFormat="1">
      <c r="B454" s="20">
        <v>4200</v>
      </c>
      <c r="C454" s="96" t="s">
        <v>3</v>
      </c>
      <c r="D454" s="96"/>
      <c r="E454" s="78">
        <v>15414</v>
      </c>
      <c r="F454" s="75"/>
      <c r="G454" s="75"/>
      <c r="H454" s="54">
        <f t="shared" si="112"/>
        <v>15414</v>
      </c>
      <c r="I454" s="78">
        <v>12984</v>
      </c>
      <c r="J454" s="75"/>
      <c r="K454" s="75"/>
      <c r="L454" s="54">
        <f t="shared" si="113"/>
        <v>12984</v>
      </c>
      <c r="M454" s="165"/>
      <c r="N454" s="126"/>
      <c r="O454" s="126"/>
      <c r="P454" s="126"/>
      <c r="Q454" s="126"/>
      <c r="R454" s="126"/>
    </row>
    <row r="455" spans="2:18" s="29" customFormat="1">
      <c r="B455" s="13"/>
      <c r="C455" s="9">
        <v>4214</v>
      </c>
      <c r="D455" s="8" t="s">
        <v>193</v>
      </c>
      <c r="E455" s="78"/>
      <c r="F455" s="75"/>
      <c r="G455" s="75"/>
      <c r="H455" s="54">
        <f t="shared" si="112"/>
        <v>0</v>
      </c>
      <c r="I455" s="78"/>
      <c r="J455" s="75"/>
      <c r="K455" s="75"/>
      <c r="L455" s="54">
        <f t="shared" si="113"/>
        <v>0</v>
      </c>
      <c r="M455" s="165"/>
      <c r="N455" s="126"/>
      <c r="O455" s="126"/>
      <c r="P455" s="126"/>
      <c r="Q455" s="126"/>
      <c r="R455" s="126"/>
    </row>
    <row r="456" spans="2:18" s="29" customFormat="1" ht="12" customHeight="1">
      <c r="B456" s="20">
        <v>4300</v>
      </c>
      <c r="C456" s="230" t="s">
        <v>4</v>
      </c>
      <c r="D456" s="230"/>
      <c r="E456" s="78"/>
      <c r="F456" s="75"/>
      <c r="G456" s="75"/>
      <c r="H456" s="54">
        <f t="shared" si="112"/>
        <v>0</v>
      </c>
      <c r="I456" s="78"/>
      <c r="J456" s="75"/>
      <c r="K456" s="75"/>
      <c r="L456" s="54">
        <f t="shared" si="113"/>
        <v>0</v>
      </c>
      <c r="M456" s="165"/>
      <c r="N456" s="126"/>
      <c r="O456" s="126"/>
      <c r="P456" s="126"/>
      <c r="Q456" s="126"/>
      <c r="R456" s="126"/>
    </row>
    <row r="457" spans="2:18" s="29" customFormat="1" ht="15.75" customHeight="1">
      <c r="B457" s="20">
        <v>4500</v>
      </c>
      <c r="C457" s="232" t="s">
        <v>5</v>
      </c>
      <c r="D457" s="232"/>
      <c r="E457" s="78"/>
      <c r="F457" s="75"/>
      <c r="G457" s="75"/>
      <c r="H457" s="54">
        <f t="shared" si="112"/>
        <v>0</v>
      </c>
      <c r="I457" s="78"/>
      <c r="J457" s="75"/>
      <c r="K457" s="75"/>
      <c r="L457" s="54">
        <f t="shared" si="113"/>
        <v>0</v>
      </c>
      <c r="M457" s="165"/>
      <c r="N457" s="126"/>
      <c r="O457" s="126"/>
      <c r="P457" s="126"/>
      <c r="Q457" s="126"/>
      <c r="R457" s="126"/>
    </row>
    <row r="458" spans="2:18" s="29" customFormat="1" ht="12" customHeight="1">
      <c r="B458" s="20">
        <v>4600</v>
      </c>
      <c r="C458" s="600" t="s">
        <v>6</v>
      </c>
      <c r="D458" s="606"/>
      <c r="E458" s="78"/>
      <c r="F458" s="75"/>
      <c r="G458" s="75"/>
      <c r="H458" s="54">
        <f t="shared" si="112"/>
        <v>0</v>
      </c>
      <c r="I458" s="78"/>
      <c r="J458" s="75"/>
      <c r="K458" s="75"/>
      <c r="L458" s="54">
        <f t="shared" si="113"/>
        <v>0</v>
      </c>
      <c r="M458" s="165"/>
      <c r="N458" s="126"/>
      <c r="O458" s="126"/>
      <c r="P458" s="126"/>
      <c r="Q458" s="126"/>
      <c r="R458" s="126"/>
    </row>
    <row r="459" spans="2:18" s="29" customFormat="1">
      <c r="B459" s="202" t="s">
        <v>243</v>
      </c>
      <c r="C459" s="233" t="s">
        <v>12</v>
      </c>
      <c r="D459" s="233"/>
      <c r="E459" s="78"/>
      <c r="F459" s="75"/>
      <c r="G459" s="75"/>
      <c r="H459" s="54">
        <f t="shared" si="112"/>
        <v>0</v>
      </c>
      <c r="I459" s="78"/>
      <c r="J459" s="75"/>
      <c r="K459" s="75"/>
      <c r="L459" s="54">
        <f t="shared" si="113"/>
        <v>0</v>
      </c>
      <c r="M459" s="165"/>
      <c r="N459" s="126"/>
      <c r="O459" s="126"/>
      <c r="P459" s="126"/>
      <c r="Q459" s="126"/>
      <c r="R459" s="126"/>
    </row>
    <row r="460" spans="2:18" s="29" customFormat="1" ht="12" customHeight="1" thickBot="1">
      <c r="B460" s="24">
        <v>98</v>
      </c>
      <c r="C460" s="234" t="s">
        <v>7</v>
      </c>
      <c r="D460" s="232"/>
      <c r="E460" s="157"/>
      <c r="F460" s="158"/>
      <c r="G460" s="158"/>
      <c r="H460" s="54">
        <f t="shared" si="112"/>
        <v>0</v>
      </c>
      <c r="I460" s="157"/>
      <c r="J460" s="158"/>
      <c r="K460" s="158"/>
      <c r="L460" s="54">
        <f t="shared" si="113"/>
        <v>0</v>
      </c>
      <c r="M460" s="165"/>
      <c r="N460" s="126"/>
      <c r="O460" s="126"/>
      <c r="P460" s="126"/>
      <c r="Q460" s="126"/>
      <c r="R460" s="126"/>
    </row>
    <row r="461" spans="2:18" s="29" customFormat="1" ht="12.75" thickBot="1">
      <c r="B461" s="14"/>
      <c r="C461" s="15"/>
      <c r="D461" s="16" t="s">
        <v>69</v>
      </c>
      <c r="E461" s="147">
        <f>SUM(E450+E451+E452+E453+E454+E456+E457+E458+E459+E460)</f>
        <v>15414</v>
      </c>
      <c r="F461" s="148">
        <f t="shared" ref="F461:H461" si="114">SUM(F450+F451+F452+F453+F454+F456+F457+F458+F459+F460)</f>
        <v>0</v>
      </c>
      <c r="G461" s="148">
        <f t="shared" si="114"/>
        <v>0</v>
      </c>
      <c r="H461" s="149">
        <f t="shared" si="114"/>
        <v>15414</v>
      </c>
      <c r="I461" s="147">
        <f>SUM(I450+I451+I452+I453+I454+I456+I457+I458+I459+I460)</f>
        <v>12984</v>
      </c>
      <c r="J461" s="148">
        <f t="shared" ref="J461:L461" si="115">SUM(J450+J451+J452+J453+J454+J456+J457+J458+J459+J460)</f>
        <v>0</v>
      </c>
      <c r="K461" s="148">
        <f t="shared" si="115"/>
        <v>0</v>
      </c>
      <c r="L461" s="149">
        <f t="shared" si="115"/>
        <v>12984</v>
      </c>
      <c r="M461" s="165"/>
      <c r="N461" s="126"/>
      <c r="O461" s="126"/>
      <c r="P461" s="126"/>
      <c r="Q461" s="126"/>
      <c r="R461" s="126"/>
    </row>
    <row r="462" spans="2:18" s="29" customFormat="1" ht="12.75" thickBot="1">
      <c r="B462" s="604" t="s">
        <v>235</v>
      </c>
      <c r="C462" s="604"/>
      <c r="D462" s="604"/>
      <c r="E462" s="28">
        <f>SUM(E461+E445+E430+E415+E400+E385+E370+E355+E340+E325+E310)</f>
        <v>3104815</v>
      </c>
      <c r="F462" s="28">
        <f t="shared" ref="F462:L462" si="116">SUM(F461+F445+F430+F415+F400+F385+F370+F355+F340+F325+F310)</f>
        <v>326228</v>
      </c>
      <c r="G462" s="28">
        <f t="shared" si="116"/>
        <v>52208</v>
      </c>
      <c r="H462" s="28">
        <f t="shared" si="116"/>
        <v>3483251</v>
      </c>
      <c r="I462" s="28">
        <f t="shared" si="116"/>
        <v>2789792</v>
      </c>
      <c r="J462" s="28">
        <f t="shared" si="116"/>
        <v>307605</v>
      </c>
      <c r="K462" s="28">
        <f t="shared" si="116"/>
        <v>44316</v>
      </c>
      <c r="L462" s="28">
        <f t="shared" si="116"/>
        <v>3141713</v>
      </c>
      <c r="M462" s="18"/>
      <c r="N462" s="33"/>
      <c r="O462" s="33"/>
      <c r="P462" s="33"/>
      <c r="Q462" s="33"/>
      <c r="R462" s="33"/>
    </row>
    <row r="463" spans="2:18" s="29" customFormat="1" ht="24.75" thickBot="1">
      <c r="B463" s="10"/>
      <c r="C463" s="143" t="s">
        <v>1</v>
      </c>
      <c r="D463" s="10" t="s">
        <v>14</v>
      </c>
      <c r="E463" s="150" t="s">
        <v>71</v>
      </c>
      <c r="F463" s="151" t="s">
        <v>72</v>
      </c>
      <c r="G463" s="151" t="s">
        <v>70</v>
      </c>
      <c r="H463" s="152" t="s">
        <v>13</v>
      </c>
      <c r="I463" s="150" t="s">
        <v>71</v>
      </c>
      <c r="J463" s="151" t="s">
        <v>72</v>
      </c>
      <c r="K463" s="151" t="s">
        <v>70</v>
      </c>
      <c r="L463" s="152" t="s">
        <v>13</v>
      </c>
      <c r="N463" s="126"/>
      <c r="O463" s="126"/>
      <c r="P463" s="126"/>
      <c r="Q463" s="126"/>
      <c r="R463" s="126"/>
    </row>
    <row r="464" spans="2:18" s="29" customFormat="1" ht="24.75" thickBot="1">
      <c r="B464" s="52" t="s">
        <v>15</v>
      </c>
      <c r="C464" s="11">
        <v>601</v>
      </c>
      <c r="D464" s="12" t="s">
        <v>362</v>
      </c>
      <c r="E464" s="153"/>
      <c r="F464" s="154"/>
      <c r="G464" s="154"/>
      <c r="H464" s="155"/>
      <c r="I464" s="153"/>
      <c r="J464" s="154"/>
      <c r="K464" s="154"/>
      <c r="L464" s="155"/>
      <c r="N464" s="126"/>
      <c r="O464" s="126"/>
      <c r="P464" s="126"/>
      <c r="Q464" s="126"/>
      <c r="R464" s="126"/>
    </row>
    <row r="465" spans="2:18" s="29" customFormat="1">
      <c r="B465" s="19" t="s">
        <v>10</v>
      </c>
      <c r="C465" s="601" t="s">
        <v>16</v>
      </c>
      <c r="D465" s="605"/>
      <c r="E465" s="173"/>
      <c r="F465" s="167"/>
      <c r="G465" s="74"/>
      <c r="H465" s="54">
        <f>SUM(E465:G465)</f>
        <v>0</v>
      </c>
      <c r="I465" s="173"/>
      <c r="J465" s="167"/>
      <c r="K465" s="74"/>
      <c r="L465" s="54">
        <f>SUM(I465:K465)</f>
        <v>0</v>
      </c>
      <c r="N465" s="126"/>
      <c r="O465" s="126"/>
      <c r="P465" s="126"/>
      <c r="Q465" s="126"/>
      <c r="R465" s="126"/>
    </row>
    <row r="466" spans="2:18" s="29" customFormat="1">
      <c r="B466" s="20">
        <v>1000</v>
      </c>
      <c r="C466" s="231" t="s">
        <v>2</v>
      </c>
      <c r="D466" s="231"/>
      <c r="E466" s="78"/>
      <c r="F466" s="75">
        <v>58</v>
      </c>
      <c r="G466" s="75"/>
      <c r="H466" s="54">
        <f t="shared" ref="H466:H475" si="117">SUM(E466:G466)</f>
        <v>58</v>
      </c>
      <c r="I466" s="78"/>
      <c r="J466" s="75"/>
      <c r="K466" s="75"/>
      <c r="L466" s="54">
        <f t="shared" ref="L466:L475" si="118">SUM(I466:K466)</f>
        <v>0</v>
      </c>
      <c r="N466" s="126"/>
      <c r="O466" s="126"/>
      <c r="P466" s="126"/>
      <c r="Q466" s="126"/>
      <c r="R466" s="126"/>
    </row>
    <row r="467" spans="2:18" s="29" customFormat="1">
      <c r="B467" s="21" t="s">
        <v>190</v>
      </c>
      <c r="C467" s="231" t="s">
        <v>191</v>
      </c>
      <c r="D467" s="231"/>
      <c r="E467" s="78"/>
      <c r="F467" s="75"/>
      <c r="G467" s="75"/>
      <c r="H467" s="54">
        <f t="shared" si="117"/>
        <v>0</v>
      </c>
      <c r="I467" s="78"/>
      <c r="J467" s="75">
        <v>65</v>
      </c>
      <c r="K467" s="75"/>
      <c r="L467" s="54">
        <f t="shared" si="118"/>
        <v>65</v>
      </c>
      <c r="N467" s="126"/>
      <c r="O467" s="126"/>
      <c r="P467" s="126"/>
      <c r="Q467" s="126"/>
      <c r="R467" s="126"/>
    </row>
    <row r="468" spans="2:18" s="29" customFormat="1">
      <c r="B468" s="22" t="s">
        <v>28</v>
      </c>
      <c r="C468" s="232" t="s">
        <v>192</v>
      </c>
      <c r="D468" s="232"/>
      <c r="E468" s="78"/>
      <c r="F468" s="75"/>
      <c r="G468" s="75"/>
      <c r="H468" s="54">
        <f t="shared" si="117"/>
        <v>0</v>
      </c>
      <c r="I468" s="78"/>
      <c r="J468" s="75"/>
      <c r="K468" s="75"/>
      <c r="L468" s="54">
        <f t="shared" si="118"/>
        <v>0</v>
      </c>
      <c r="N468" s="126"/>
      <c r="O468" s="126"/>
      <c r="P468" s="126"/>
      <c r="Q468" s="126"/>
      <c r="R468" s="126"/>
    </row>
    <row r="469" spans="2:18" s="29" customFormat="1">
      <c r="B469" s="20">
        <v>4200</v>
      </c>
      <c r="C469" s="232" t="s">
        <v>3</v>
      </c>
      <c r="D469" s="232"/>
      <c r="E469" s="78"/>
      <c r="F469" s="75"/>
      <c r="G469" s="75"/>
      <c r="H469" s="54">
        <f t="shared" si="117"/>
        <v>0</v>
      </c>
      <c r="I469" s="78"/>
      <c r="J469" s="75"/>
      <c r="K469" s="75"/>
      <c r="L469" s="54">
        <f t="shared" si="118"/>
        <v>0</v>
      </c>
      <c r="N469" s="126"/>
      <c r="O469" s="126"/>
      <c r="P469" s="126"/>
      <c r="Q469" s="126"/>
      <c r="R469" s="126"/>
    </row>
    <row r="470" spans="2:18" s="29" customFormat="1">
      <c r="B470" s="13"/>
      <c r="C470" s="9">
        <v>4214</v>
      </c>
      <c r="D470" s="8" t="s">
        <v>193</v>
      </c>
      <c r="E470" s="78"/>
      <c r="F470" s="75"/>
      <c r="G470" s="75"/>
      <c r="H470" s="54">
        <f t="shared" si="117"/>
        <v>0</v>
      </c>
      <c r="I470" s="78"/>
      <c r="J470" s="75"/>
      <c r="K470" s="75"/>
      <c r="L470" s="54">
        <f t="shared" si="118"/>
        <v>0</v>
      </c>
      <c r="N470" s="126"/>
      <c r="O470" s="126"/>
      <c r="P470" s="126"/>
      <c r="Q470" s="126"/>
      <c r="R470" s="126"/>
    </row>
    <row r="471" spans="2:18" s="29" customFormat="1">
      <c r="B471" s="20">
        <v>4300</v>
      </c>
      <c r="C471" s="230" t="s">
        <v>4</v>
      </c>
      <c r="D471" s="230"/>
      <c r="E471" s="78"/>
      <c r="F471" s="75"/>
      <c r="G471" s="75"/>
      <c r="H471" s="54">
        <f t="shared" si="117"/>
        <v>0</v>
      </c>
      <c r="I471" s="78"/>
      <c r="J471" s="75"/>
      <c r="K471" s="75"/>
      <c r="L471" s="54">
        <f t="shared" si="118"/>
        <v>0</v>
      </c>
      <c r="N471" s="126"/>
      <c r="O471" s="126"/>
      <c r="P471" s="126"/>
      <c r="Q471" s="126"/>
      <c r="R471" s="126"/>
    </row>
    <row r="472" spans="2:18" s="29" customFormat="1">
      <c r="B472" s="20">
        <v>4500</v>
      </c>
      <c r="C472" s="232" t="s">
        <v>5</v>
      </c>
      <c r="D472" s="232"/>
      <c r="E472" s="78"/>
      <c r="F472" s="75"/>
      <c r="G472" s="75"/>
      <c r="H472" s="54">
        <f t="shared" si="117"/>
        <v>0</v>
      </c>
      <c r="I472" s="78"/>
      <c r="J472" s="75"/>
      <c r="K472" s="75"/>
      <c r="L472" s="54">
        <f t="shared" si="118"/>
        <v>0</v>
      </c>
      <c r="N472" s="126"/>
      <c r="O472" s="126"/>
      <c r="P472" s="126"/>
      <c r="Q472" s="126"/>
      <c r="R472" s="126"/>
    </row>
    <row r="473" spans="2:18" s="29" customFormat="1">
      <c r="B473" s="20">
        <v>4600</v>
      </c>
      <c r="C473" s="600" t="s">
        <v>6</v>
      </c>
      <c r="D473" s="606"/>
      <c r="E473" s="78"/>
      <c r="F473" s="75"/>
      <c r="G473" s="75"/>
      <c r="H473" s="54">
        <f t="shared" si="117"/>
        <v>0</v>
      </c>
      <c r="I473" s="78"/>
      <c r="J473" s="75"/>
      <c r="K473" s="75"/>
      <c r="L473" s="54">
        <f t="shared" si="118"/>
        <v>0</v>
      </c>
      <c r="N473" s="126"/>
      <c r="O473" s="126"/>
      <c r="P473" s="126"/>
      <c r="Q473" s="126"/>
      <c r="R473" s="126"/>
    </row>
    <row r="474" spans="2:18" s="29" customFormat="1">
      <c r="B474" s="202" t="s">
        <v>243</v>
      </c>
      <c r="C474" s="233" t="s">
        <v>12</v>
      </c>
      <c r="D474" s="233"/>
      <c r="E474" s="78"/>
      <c r="F474" s="75">
        <v>19238</v>
      </c>
      <c r="G474" s="75"/>
      <c r="H474" s="54">
        <f t="shared" si="117"/>
        <v>19238</v>
      </c>
      <c r="I474" s="78"/>
      <c r="J474" s="75"/>
      <c r="K474" s="75"/>
      <c r="L474" s="54">
        <f t="shared" si="118"/>
        <v>0</v>
      </c>
      <c r="N474" s="126"/>
      <c r="O474" s="126"/>
      <c r="P474" s="126"/>
      <c r="Q474" s="126"/>
      <c r="R474" s="126"/>
    </row>
    <row r="475" spans="2:18" s="29" customFormat="1" ht="12.75" thickBot="1">
      <c r="B475" s="24">
        <v>98</v>
      </c>
      <c r="C475" s="234" t="s">
        <v>7</v>
      </c>
      <c r="D475" s="232"/>
      <c r="E475" s="157"/>
      <c r="F475" s="158"/>
      <c r="G475" s="158"/>
      <c r="H475" s="54">
        <f t="shared" si="117"/>
        <v>0</v>
      </c>
      <c r="I475" s="157"/>
      <c r="J475" s="158"/>
      <c r="K475" s="158"/>
      <c r="L475" s="54">
        <f t="shared" si="118"/>
        <v>0</v>
      </c>
      <c r="N475" s="126"/>
      <c r="O475" s="126"/>
      <c r="P475" s="126"/>
      <c r="Q475" s="126"/>
      <c r="R475" s="126"/>
    </row>
    <row r="476" spans="2:18" s="29" customFormat="1" ht="12.75" thickBot="1">
      <c r="B476" s="14"/>
      <c r="C476" s="15"/>
      <c r="D476" s="16" t="s">
        <v>69</v>
      </c>
      <c r="E476" s="147">
        <f>SUM(E465+E466+E467+E468+E469+E471+E472+E473+E474+E475)</f>
        <v>0</v>
      </c>
      <c r="F476" s="148">
        <f t="shared" ref="F476:H476" si="119">SUM(F465+F466+F467+F468+F469+F471+F472+F473+F474+F475)</f>
        <v>19296</v>
      </c>
      <c r="G476" s="148">
        <f t="shared" si="119"/>
        <v>0</v>
      </c>
      <c r="H476" s="149">
        <f t="shared" si="119"/>
        <v>19296</v>
      </c>
      <c r="I476" s="147">
        <f>SUM(I465+I466+I467+I468+I469+I471+I472+I473+I474+I475)</f>
        <v>0</v>
      </c>
      <c r="J476" s="148">
        <f t="shared" ref="J476:L476" si="120">SUM(J465+J466+J467+J468+J469+J471+J472+J473+J474+J475)</f>
        <v>65</v>
      </c>
      <c r="K476" s="148">
        <f t="shared" si="120"/>
        <v>0</v>
      </c>
      <c r="L476" s="149">
        <f t="shared" si="120"/>
        <v>65</v>
      </c>
      <c r="N476" s="126"/>
      <c r="O476" s="126"/>
      <c r="P476" s="126"/>
      <c r="Q476" s="126"/>
      <c r="R476" s="126"/>
    </row>
    <row r="477" spans="2:18" s="29" customFormat="1" ht="12.75" thickBot="1">
      <c r="B477" s="65"/>
      <c r="C477" s="66"/>
      <c r="D477" s="67"/>
      <c r="E477" s="91"/>
      <c r="F477" s="91"/>
      <c r="G477" s="91"/>
      <c r="H477" s="91"/>
      <c r="I477" s="91"/>
      <c r="J477" s="91"/>
      <c r="K477" s="91"/>
      <c r="L477" s="91"/>
      <c r="N477" s="126"/>
      <c r="O477" s="126"/>
      <c r="P477" s="126"/>
      <c r="Q477" s="126"/>
      <c r="R477" s="126"/>
    </row>
    <row r="478" spans="2:18" s="29" customFormat="1" ht="35.25" customHeight="1" thickBot="1">
      <c r="B478" s="10"/>
      <c r="C478" s="143" t="s">
        <v>1</v>
      </c>
      <c r="D478" s="10" t="s">
        <v>14</v>
      </c>
      <c r="E478" s="150" t="s">
        <v>71</v>
      </c>
      <c r="F478" s="151" t="s">
        <v>72</v>
      </c>
      <c r="G478" s="151" t="s">
        <v>70</v>
      </c>
      <c r="H478" s="152" t="s">
        <v>13</v>
      </c>
      <c r="I478" s="150" t="s">
        <v>71</v>
      </c>
      <c r="J478" s="151" t="s">
        <v>72</v>
      </c>
      <c r="K478" s="151" t="s">
        <v>70</v>
      </c>
      <c r="L478" s="152" t="s">
        <v>13</v>
      </c>
      <c r="N478" s="126"/>
      <c r="O478" s="126"/>
      <c r="P478" s="126"/>
      <c r="Q478" s="126"/>
      <c r="R478" s="126"/>
    </row>
    <row r="479" spans="2:18" s="29" customFormat="1" ht="19.5" customHeight="1" thickBot="1">
      <c r="B479" s="52" t="s">
        <v>15</v>
      </c>
      <c r="C479" s="11">
        <v>603</v>
      </c>
      <c r="D479" s="12" t="s">
        <v>39</v>
      </c>
      <c r="E479" s="153"/>
      <c r="F479" s="154"/>
      <c r="G479" s="154"/>
      <c r="H479" s="155"/>
      <c r="I479" s="153"/>
      <c r="J479" s="154"/>
      <c r="K479" s="154"/>
      <c r="L479" s="155"/>
      <c r="N479" s="126"/>
      <c r="O479" s="126"/>
      <c r="P479" s="126"/>
      <c r="Q479" s="126"/>
      <c r="R479" s="126"/>
    </row>
    <row r="480" spans="2:18" s="29" customFormat="1" ht="12" customHeight="1">
      <c r="B480" s="19" t="s">
        <v>10</v>
      </c>
      <c r="C480" s="601" t="s">
        <v>16</v>
      </c>
      <c r="D480" s="605"/>
      <c r="E480" s="173"/>
      <c r="F480" s="167"/>
      <c r="G480" s="74"/>
      <c r="H480" s="54">
        <f>SUM(E480:G480)</f>
        <v>0</v>
      </c>
      <c r="I480" s="173"/>
      <c r="J480" s="167"/>
      <c r="K480" s="74"/>
      <c r="L480" s="54">
        <f>SUM(I480:K480)</f>
        <v>0</v>
      </c>
      <c r="N480" s="126"/>
      <c r="O480" s="126"/>
      <c r="P480" s="126"/>
      <c r="Q480" s="126"/>
      <c r="R480" s="126"/>
    </row>
    <row r="481" spans="2:18" s="29" customFormat="1" ht="12" customHeight="1">
      <c r="B481" s="20">
        <v>1000</v>
      </c>
      <c r="C481" s="231" t="s">
        <v>2</v>
      </c>
      <c r="D481" s="231"/>
      <c r="E481" s="78"/>
      <c r="F481" s="75">
        <v>21058</v>
      </c>
      <c r="G481" s="75"/>
      <c r="H481" s="54">
        <f t="shared" ref="H481:H490" si="121">SUM(E481:G481)</f>
        <v>21058</v>
      </c>
      <c r="I481" s="78"/>
      <c r="J481" s="75">
        <v>18517</v>
      </c>
      <c r="K481" s="75"/>
      <c r="L481" s="54">
        <f t="shared" ref="L481:L490" si="122">SUM(I481:K481)</f>
        <v>18517</v>
      </c>
      <c r="N481" s="126"/>
      <c r="O481" s="126"/>
      <c r="P481" s="126"/>
      <c r="Q481" s="126"/>
      <c r="R481" s="126"/>
    </row>
    <row r="482" spans="2:18" s="29" customFormat="1">
      <c r="B482" s="21" t="s">
        <v>190</v>
      </c>
      <c r="C482" s="231" t="s">
        <v>191</v>
      </c>
      <c r="D482" s="231"/>
      <c r="E482" s="78"/>
      <c r="F482" s="75">
        <v>5000</v>
      </c>
      <c r="G482" s="75"/>
      <c r="H482" s="54">
        <f t="shared" si="121"/>
        <v>5000</v>
      </c>
      <c r="I482" s="78"/>
      <c r="J482" s="75">
        <v>1506</v>
      </c>
      <c r="K482" s="75"/>
      <c r="L482" s="54">
        <f t="shared" si="122"/>
        <v>1506</v>
      </c>
      <c r="N482" s="126"/>
      <c r="O482" s="126"/>
      <c r="P482" s="126"/>
      <c r="Q482" s="126"/>
      <c r="R482" s="126"/>
    </row>
    <row r="483" spans="2:18" s="29" customFormat="1">
      <c r="B483" s="22" t="s">
        <v>28</v>
      </c>
      <c r="C483" s="232" t="s">
        <v>192</v>
      </c>
      <c r="D483" s="232"/>
      <c r="E483" s="78"/>
      <c r="F483" s="75"/>
      <c r="G483" s="75"/>
      <c r="H483" s="54">
        <f t="shared" si="121"/>
        <v>0</v>
      </c>
      <c r="I483" s="78"/>
      <c r="J483" s="75"/>
      <c r="K483" s="75"/>
      <c r="L483" s="54">
        <f t="shared" si="122"/>
        <v>0</v>
      </c>
      <c r="N483" s="126"/>
      <c r="O483" s="126"/>
      <c r="P483" s="126"/>
      <c r="Q483" s="126"/>
      <c r="R483" s="126"/>
    </row>
    <row r="484" spans="2:18" s="29" customFormat="1">
      <c r="B484" s="20">
        <v>4200</v>
      </c>
      <c r="C484" s="232" t="s">
        <v>3</v>
      </c>
      <c r="D484" s="232"/>
      <c r="E484" s="78"/>
      <c r="F484" s="75"/>
      <c r="G484" s="75"/>
      <c r="H484" s="54">
        <f t="shared" si="121"/>
        <v>0</v>
      </c>
      <c r="I484" s="78"/>
      <c r="J484" s="75"/>
      <c r="K484" s="75"/>
      <c r="L484" s="54">
        <f t="shared" si="122"/>
        <v>0</v>
      </c>
      <c r="N484" s="126"/>
      <c r="O484" s="126"/>
      <c r="P484" s="126"/>
      <c r="Q484" s="126"/>
      <c r="R484" s="126"/>
    </row>
    <row r="485" spans="2:18" s="29" customFormat="1">
      <c r="B485" s="13"/>
      <c r="C485" s="9">
        <v>4214</v>
      </c>
      <c r="D485" s="8" t="s">
        <v>193</v>
      </c>
      <c r="E485" s="78"/>
      <c r="F485" s="75"/>
      <c r="G485" s="75"/>
      <c r="H485" s="54">
        <f t="shared" si="121"/>
        <v>0</v>
      </c>
      <c r="I485" s="78"/>
      <c r="J485" s="75"/>
      <c r="K485" s="75"/>
      <c r="L485" s="54">
        <f t="shared" si="122"/>
        <v>0</v>
      </c>
      <c r="N485" s="126"/>
      <c r="O485" s="126"/>
      <c r="P485" s="126"/>
      <c r="Q485" s="126"/>
      <c r="R485" s="126"/>
    </row>
    <row r="486" spans="2:18" s="29" customFormat="1" ht="19.5" customHeight="1">
      <c r="B486" s="20">
        <v>4300</v>
      </c>
      <c r="C486" s="230" t="s">
        <v>4</v>
      </c>
      <c r="D486" s="230"/>
      <c r="E486" s="78"/>
      <c r="F486" s="75"/>
      <c r="G486" s="75"/>
      <c r="H486" s="54">
        <f t="shared" si="121"/>
        <v>0</v>
      </c>
      <c r="I486" s="78"/>
      <c r="J486" s="75"/>
      <c r="K486" s="75"/>
      <c r="L486" s="54">
        <f t="shared" si="122"/>
        <v>0</v>
      </c>
      <c r="N486" s="126"/>
      <c r="O486" s="126"/>
      <c r="P486" s="126"/>
      <c r="Q486" s="126"/>
      <c r="R486" s="126"/>
    </row>
    <row r="487" spans="2:18" s="29" customFormat="1">
      <c r="B487" s="20">
        <v>4500</v>
      </c>
      <c r="C487" s="232" t="s">
        <v>5</v>
      </c>
      <c r="D487" s="232"/>
      <c r="E487" s="78"/>
      <c r="F487" s="75"/>
      <c r="G487" s="75"/>
      <c r="H487" s="54">
        <f t="shared" si="121"/>
        <v>0</v>
      </c>
      <c r="I487" s="78"/>
      <c r="J487" s="75"/>
      <c r="K487" s="75"/>
      <c r="L487" s="54">
        <f t="shared" si="122"/>
        <v>0</v>
      </c>
      <c r="N487" s="126"/>
      <c r="O487" s="126"/>
      <c r="P487" s="126"/>
      <c r="Q487" s="126"/>
      <c r="R487" s="126"/>
    </row>
    <row r="488" spans="2:18" s="29" customFormat="1" ht="12" customHeight="1">
      <c r="B488" s="20">
        <v>4600</v>
      </c>
      <c r="C488" s="600" t="s">
        <v>6</v>
      </c>
      <c r="D488" s="606"/>
      <c r="E488" s="78"/>
      <c r="F488" s="75"/>
      <c r="G488" s="75"/>
      <c r="H488" s="54">
        <f t="shared" si="121"/>
        <v>0</v>
      </c>
      <c r="I488" s="78"/>
      <c r="J488" s="75"/>
      <c r="K488" s="75"/>
      <c r="L488" s="54">
        <f t="shared" si="122"/>
        <v>0</v>
      </c>
      <c r="N488" s="126"/>
      <c r="O488" s="126"/>
      <c r="P488" s="126"/>
      <c r="Q488" s="126"/>
      <c r="R488" s="126"/>
    </row>
    <row r="489" spans="2:18" s="29" customFormat="1" ht="12" customHeight="1">
      <c r="B489" s="202" t="s">
        <v>243</v>
      </c>
      <c r="C489" s="233" t="s">
        <v>12</v>
      </c>
      <c r="D489" s="233"/>
      <c r="E489" s="78"/>
      <c r="F489" s="75">
        <v>46000</v>
      </c>
      <c r="G489" s="75"/>
      <c r="H489" s="54">
        <f t="shared" si="121"/>
        <v>46000</v>
      </c>
      <c r="I489" s="78"/>
      <c r="J489" s="75">
        <v>6996</v>
      </c>
      <c r="K489" s="75"/>
      <c r="L489" s="54">
        <f t="shared" si="122"/>
        <v>6996</v>
      </c>
      <c r="N489" s="126"/>
      <c r="O489" s="126"/>
      <c r="P489" s="126"/>
      <c r="Q489" s="126"/>
      <c r="R489" s="126"/>
    </row>
    <row r="490" spans="2:18" s="29" customFormat="1" ht="12.75" thickBot="1">
      <c r="B490" s="24">
        <v>98</v>
      </c>
      <c r="C490" s="234" t="s">
        <v>7</v>
      </c>
      <c r="D490" s="232"/>
      <c r="E490" s="157"/>
      <c r="F490" s="158"/>
      <c r="G490" s="158"/>
      <c r="H490" s="54">
        <f t="shared" si="121"/>
        <v>0</v>
      </c>
      <c r="I490" s="157"/>
      <c r="J490" s="158"/>
      <c r="K490" s="158"/>
      <c r="L490" s="54">
        <f t="shared" si="122"/>
        <v>0</v>
      </c>
      <c r="N490" s="126"/>
      <c r="O490" s="126"/>
      <c r="P490" s="126"/>
      <c r="Q490" s="126"/>
      <c r="R490" s="126"/>
    </row>
    <row r="491" spans="2:18" s="29" customFormat="1" ht="12.75" thickBot="1">
      <c r="B491" s="14"/>
      <c r="C491" s="15"/>
      <c r="D491" s="16" t="s">
        <v>69</v>
      </c>
      <c r="E491" s="147">
        <f>SUM(E480+E481+E482+E483+E484+E486+E487+E488+E489+E490)</f>
        <v>0</v>
      </c>
      <c r="F491" s="148">
        <f t="shared" ref="F491:H491" si="123">SUM(F480+F481+F482+F483+F484+F486+F487+F488+F489+F490)</f>
        <v>72058</v>
      </c>
      <c r="G491" s="148">
        <f t="shared" si="123"/>
        <v>0</v>
      </c>
      <c r="H491" s="149">
        <f t="shared" si="123"/>
        <v>72058</v>
      </c>
      <c r="I491" s="147">
        <f>SUM(I480+I481+I482+I483+I484+I486+I487+I488+I489+I490)</f>
        <v>0</v>
      </c>
      <c r="J491" s="148">
        <f t="shared" ref="J491:L491" si="124">SUM(J480+J481+J482+J483+J484+J486+J487+J488+J489+J490)</f>
        <v>27019</v>
      </c>
      <c r="K491" s="148">
        <f t="shared" si="124"/>
        <v>0</v>
      </c>
      <c r="L491" s="149">
        <f t="shared" si="124"/>
        <v>27019</v>
      </c>
      <c r="N491" s="126"/>
      <c r="O491" s="126"/>
      <c r="P491" s="126"/>
      <c r="Q491" s="126"/>
      <c r="R491" s="126"/>
    </row>
    <row r="492" spans="2:18" s="29" customFormat="1" ht="12.75" thickBot="1">
      <c r="B492" s="68"/>
      <c r="C492" s="61"/>
      <c r="D492" s="68"/>
      <c r="E492" s="181"/>
      <c r="F492" s="181"/>
      <c r="G492" s="182"/>
      <c r="H492" s="182"/>
      <c r="I492" s="181"/>
      <c r="J492" s="181"/>
      <c r="K492" s="182"/>
      <c r="L492" s="182"/>
      <c r="N492" s="126"/>
      <c r="O492" s="126"/>
      <c r="P492" s="126"/>
      <c r="Q492" s="126"/>
      <c r="R492" s="126"/>
    </row>
    <row r="493" spans="2:18" s="29" customFormat="1" ht="38.25" customHeight="1" thickBot="1">
      <c r="B493" s="10"/>
      <c r="C493" s="143" t="s">
        <v>1</v>
      </c>
      <c r="D493" s="10" t="s">
        <v>14</v>
      </c>
      <c r="E493" s="150" t="s">
        <v>71</v>
      </c>
      <c r="F493" s="151" t="s">
        <v>72</v>
      </c>
      <c r="G493" s="151" t="s">
        <v>70</v>
      </c>
      <c r="H493" s="152" t="s">
        <v>13</v>
      </c>
      <c r="I493" s="150" t="s">
        <v>71</v>
      </c>
      <c r="J493" s="151" t="s">
        <v>72</v>
      </c>
      <c r="K493" s="151" t="s">
        <v>70</v>
      </c>
      <c r="L493" s="152" t="s">
        <v>13</v>
      </c>
      <c r="N493" s="126"/>
      <c r="O493" s="126"/>
      <c r="P493" s="126"/>
      <c r="Q493" s="126"/>
      <c r="R493" s="126"/>
    </row>
    <row r="494" spans="2:18" s="29" customFormat="1" ht="13.5" customHeight="1" thickBot="1">
      <c r="B494" s="52" t="s">
        <v>15</v>
      </c>
      <c r="C494" s="11">
        <v>604</v>
      </c>
      <c r="D494" s="12" t="s">
        <v>40</v>
      </c>
      <c r="E494" s="153"/>
      <c r="F494" s="154"/>
      <c r="G494" s="154"/>
      <c r="H494" s="155"/>
      <c r="I494" s="153"/>
      <c r="J494" s="154"/>
      <c r="K494" s="154"/>
      <c r="L494" s="155"/>
      <c r="N494" s="126"/>
      <c r="O494" s="126"/>
      <c r="P494" s="126"/>
      <c r="Q494" s="126"/>
      <c r="R494" s="126"/>
    </row>
    <row r="495" spans="2:18" s="29" customFormat="1">
      <c r="B495" s="19" t="s">
        <v>10</v>
      </c>
      <c r="C495" s="601" t="s">
        <v>16</v>
      </c>
      <c r="D495" s="601"/>
      <c r="E495" s="173"/>
      <c r="F495" s="167">
        <v>29060</v>
      </c>
      <c r="G495" s="74"/>
      <c r="H495" s="54">
        <f>SUM(E495:G495)</f>
        <v>29060</v>
      </c>
      <c r="I495" s="173"/>
      <c r="J495" s="167">
        <v>26910</v>
      </c>
      <c r="K495" s="74"/>
      <c r="L495" s="54">
        <f>SUM(I495:K495)</f>
        <v>26910</v>
      </c>
      <c r="N495" s="126"/>
      <c r="O495" s="126"/>
      <c r="P495" s="126"/>
      <c r="Q495" s="126"/>
      <c r="R495" s="126"/>
    </row>
    <row r="496" spans="2:18" s="29" customFormat="1" ht="12" customHeight="1">
      <c r="B496" s="20">
        <v>1000</v>
      </c>
      <c r="C496" s="231" t="s">
        <v>2</v>
      </c>
      <c r="D496" s="231"/>
      <c r="E496" s="78"/>
      <c r="F496" s="75">
        <v>467266</v>
      </c>
      <c r="G496" s="75"/>
      <c r="H496" s="54">
        <f t="shared" ref="H496:H506" si="125">SUM(E496:G496)</f>
        <v>467266</v>
      </c>
      <c r="I496" s="78"/>
      <c r="J496" s="75">
        <v>425081</v>
      </c>
      <c r="K496" s="75"/>
      <c r="L496" s="54">
        <f t="shared" ref="L496:L506" si="126">SUM(I496:K496)</f>
        <v>425081</v>
      </c>
      <c r="N496" s="126"/>
      <c r="O496" s="126"/>
      <c r="P496" s="126"/>
      <c r="Q496" s="126"/>
      <c r="R496" s="126"/>
    </row>
    <row r="497" spans="2:18" s="29" customFormat="1">
      <c r="B497" s="21" t="s">
        <v>190</v>
      </c>
      <c r="C497" s="231" t="s">
        <v>191</v>
      </c>
      <c r="D497" s="231"/>
      <c r="E497" s="78"/>
      <c r="F497" s="75">
        <v>600</v>
      </c>
      <c r="G497" s="75"/>
      <c r="H497" s="54">
        <f t="shared" si="125"/>
        <v>600</v>
      </c>
      <c r="I497" s="78"/>
      <c r="J497" s="75">
        <v>32</v>
      </c>
      <c r="K497" s="75"/>
      <c r="L497" s="54">
        <f t="shared" si="126"/>
        <v>32</v>
      </c>
      <c r="N497" s="126"/>
      <c r="O497" s="126"/>
      <c r="P497" s="126"/>
      <c r="Q497" s="126"/>
      <c r="R497" s="126"/>
    </row>
    <row r="498" spans="2:18" s="29" customFormat="1">
      <c r="B498" s="22" t="s">
        <v>28</v>
      </c>
      <c r="C498" s="232" t="s">
        <v>192</v>
      </c>
      <c r="D498" s="232"/>
      <c r="E498" s="78"/>
      <c r="F498" s="75"/>
      <c r="G498" s="75"/>
      <c r="H498" s="54">
        <f t="shared" si="125"/>
        <v>0</v>
      </c>
      <c r="I498" s="78"/>
      <c r="J498" s="75"/>
      <c r="K498" s="75"/>
      <c r="L498" s="54">
        <f t="shared" si="126"/>
        <v>0</v>
      </c>
      <c r="N498" s="126"/>
      <c r="O498" s="126"/>
      <c r="P498" s="126"/>
      <c r="Q498" s="126"/>
      <c r="R498" s="126"/>
    </row>
    <row r="499" spans="2:18" s="29" customFormat="1">
      <c r="B499" s="20">
        <v>4200</v>
      </c>
      <c r="C499" s="232" t="s">
        <v>3</v>
      </c>
      <c r="D499" s="232"/>
      <c r="E499" s="78"/>
      <c r="F499" s="75"/>
      <c r="G499" s="75"/>
      <c r="H499" s="54">
        <f t="shared" si="125"/>
        <v>0</v>
      </c>
      <c r="I499" s="78"/>
      <c r="J499" s="75"/>
      <c r="K499" s="75"/>
      <c r="L499" s="54">
        <f t="shared" si="126"/>
        <v>0</v>
      </c>
      <c r="N499" s="126"/>
      <c r="O499" s="126"/>
      <c r="P499" s="126"/>
      <c r="Q499" s="126"/>
      <c r="R499" s="126"/>
    </row>
    <row r="500" spans="2:18" s="29" customFormat="1">
      <c r="B500" s="13"/>
      <c r="C500" s="9">
        <v>4214</v>
      </c>
      <c r="D500" s="8" t="s">
        <v>193</v>
      </c>
      <c r="E500" s="78"/>
      <c r="F500" s="75"/>
      <c r="G500" s="75"/>
      <c r="H500" s="54">
        <f t="shared" si="125"/>
        <v>0</v>
      </c>
      <c r="I500" s="78"/>
      <c r="J500" s="75"/>
      <c r="K500" s="75"/>
      <c r="L500" s="54">
        <f t="shared" si="126"/>
        <v>0</v>
      </c>
      <c r="N500" s="126"/>
      <c r="O500" s="126"/>
      <c r="P500" s="126"/>
      <c r="Q500" s="126"/>
      <c r="R500" s="126"/>
    </row>
    <row r="501" spans="2:18" s="29" customFormat="1" ht="16.5" customHeight="1">
      <c r="B501" s="20">
        <v>4300</v>
      </c>
      <c r="C501" s="230" t="s">
        <v>4</v>
      </c>
      <c r="D501" s="230"/>
      <c r="E501" s="78"/>
      <c r="F501" s="75"/>
      <c r="G501" s="75"/>
      <c r="H501" s="54">
        <f t="shared" si="125"/>
        <v>0</v>
      </c>
      <c r="I501" s="78"/>
      <c r="J501" s="75"/>
      <c r="K501" s="75"/>
      <c r="L501" s="54">
        <f t="shared" si="126"/>
        <v>0</v>
      </c>
      <c r="N501" s="126"/>
      <c r="O501" s="126"/>
      <c r="P501" s="126"/>
      <c r="Q501" s="126"/>
      <c r="R501" s="126"/>
    </row>
    <row r="502" spans="2:18" s="29" customFormat="1">
      <c r="B502" s="20">
        <v>4500</v>
      </c>
      <c r="C502" s="232" t="s">
        <v>5</v>
      </c>
      <c r="D502" s="232"/>
      <c r="E502" s="78"/>
      <c r="F502" s="75"/>
      <c r="G502" s="75"/>
      <c r="H502" s="54">
        <f t="shared" si="125"/>
        <v>0</v>
      </c>
      <c r="I502" s="78"/>
      <c r="J502" s="75"/>
      <c r="K502" s="75"/>
      <c r="L502" s="54">
        <f t="shared" si="126"/>
        <v>0</v>
      </c>
      <c r="N502" s="126"/>
      <c r="O502" s="126"/>
      <c r="P502" s="126"/>
      <c r="Q502" s="126"/>
      <c r="R502" s="126"/>
    </row>
    <row r="503" spans="2:18" s="29" customFormat="1">
      <c r="B503" s="20">
        <v>4600</v>
      </c>
      <c r="C503" s="600" t="s">
        <v>6</v>
      </c>
      <c r="D503" s="600"/>
      <c r="E503" s="78"/>
      <c r="F503" s="75"/>
      <c r="G503" s="75"/>
      <c r="H503" s="54">
        <f t="shared" si="125"/>
        <v>0</v>
      </c>
      <c r="I503" s="78"/>
      <c r="J503" s="75"/>
      <c r="K503" s="75"/>
      <c r="L503" s="54">
        <f t="shared" si="126"/>
        <v>0</v>
      </c>
      <c r="N503" s="126"/>
      <c r="O503" s="126"/>
      <c r="P503" s="126"/>
      <c r="Q503" s="126"/>
      <c r="R503" s="126"/>
    </row>
    <row r="504" spans="2:18" s="29" customFormat="1" ht="12" customHeight="1">
      <c r="B504" s="202" t="s">
        <v>243</v>
      </c>
      <c r="C504" s="233" t="s">
        <v>12</v>
      </c>
      <c r="D504" s="233"/>
      <c r="E504" s="78"/>
      <c r="F504" s="75">
        <v>45800</v>
      </c>
      <c r="G504" s="75"/>
      <c r="H504" s="54">
        <f t="shared" si="125"/>
        <v>45800</v>
      </c>
      <c r="I504" s="78"/>
      <c r="J504" s="75">
        <v>9632</v>
      </c>
      <c r="K504" s="75"/>
      <c r="L504" s="54">
        <f t="shared" si="126"/>
        <v>9632</v>
      </c>
      <c r="N504" s="126"/>
      <c r="O504" s="126"/>
      <c r="P504" s="126"/>
      <c r="Q504" s="126"/>
      <c r="R504" s="126"/>
    </row>
    <row r="505" spans="2:18" s="29" customFormat="1" ht="12.75" thickBot="1">
      <c r="B505" s="24">
        <v>98</v>
      </c>
      <c r="C505" s="234" t="s">
        <v>7</v>
      </c>
      <c r="D505" s="232"/>
      <c r="E505" s="157"/>
      <c r="F505" s="158"/>
      <c r="G505" s="158"/>
      <c r="H505" s="54">
        <f t="shared" si="125"/>
        <v>0</v>
      </c>
      <c r="I505" s="157"/>
      <c r="J505" s="158"/>
      <c r="K505" s="158"/>
      <c r="L505" s="54">
        <f t="shared" si="126"/>
        <v>0</v>
      </c>
      <c r="N505" s="126"/>
      <c r="O505" s="126"/>
      <c r="P505" s="126"/>
      <c r="Q505" s="126"/>
      <c r="R505" s="126"/>
    </row>
    <row r="506" spans="2:18" s="29" customFormat="1" ht="12.75" thickBot="1">
      <c r="B506" s="14"/>
      <c r="C506" s="15"/>
      <c r="D506" s="16" t="s">
        <v>69</v>
      </c>
      <c r="E506" s="147">
        <f>SUM(E495+E496+E497+E498+E499+E501+E502+E503+E504+E505)</f>
        <v>0</v>
      </c>
      <c r="F506" s="148">
        <f t="shared" ref="F506:G506" si="127">SUM(F495+F496+F497+F498+F499+F501+F502+F503+F504+F505)</f>
        <v>542726</v>
      </c>
      <c r="G506" s="148">
        <f t="shared" si="127"/>
        <v>0</v>
      </c>
      <c r="H506" s="159">
        <f t="shared" si="125"/>
        <v>542726</v>
      </c>
      <c r="I506" s="147">
        <f>SUM(I495+I496+I497+I498+I499+I501+I502+I503+I504+I505)</f>
        <v>0</v>
      </c>
      <c r="J506" s="148">
        <f t="shared" ref="J506:K506" si="128">SUM(J495+J496+J497+J498+J499+J501+J502+J503+J504+J505)</f>
        <v>461655</v>
      </c>
      <c r="K506" s="148">
        <f t="shared" si="128"/>
        <v>0</v>
      </c>
      <c r="L506" s="159">
        <f t="shared" si="126"/>
        <v>461655</v>
      </c>
      <c r="N506" s="126"/>
      <c r="O506" s="126"/>
      <c r="P506" s="126"/>
      <c r="Q506" s="126"/>
      <c r="R506" s="126"/>
    </row>
    <row r="507" spans="2:18" s="29" customFormat="1" ht="12.75" thickBot="1">
      <c r="B507" s="25"/>
      <c r="C507" s="26"/>
      <c r="D507" s="27"/>
      <c r="E507" s="28"/>
      <c r="F507" s="28"/>
      <c r="G507" s="28"/>
      <c r="H507" s="28"/>
      <c r="I507" s="28"/>
      <c r="J507" s="28"/>
      <c r="K507" s="28"/>
      <c r="L507" s="28"/>
      <c r="N507" s="126"/>
      <c r="O507" s="126"/>
      <c r="P507" s="126"/>
      <c r="Q507" s="126"/>
      <c r="R507" s="126"/>
    </row>
    <row r="508" spans="2:18" s="29" customFormat="1" ht="39.75" customHeight="1" thickBot="1">
      <c r="B508" s="10"/>
      <c r="C508" s="143" t="s">
        <v>1</v>
      </c>
      <c r="D508" s="10" t="s">
        <v>14</v>
      </c>
      <c r="E508" s="150" t="s">
        <v>71</v>
      </c>
      <c r="F508" s="151" t="s">
        <v>72</v>
      </c>
      <c r="G508" s="151" t="s">
        <v>70</v>
      </c>
      <c r="H508" s="152" t="s">
        <v>13</v>
      </c>
      <c r="I508" s="150" t="s">
        <v>71</v>
      </c>
      <c r="J508" s="151" t="s">
        <v>72</v>
      </c>
      <c r="K508" s="151" t="s">
        <v>70</v>
      </c>
      <c r="L508" s="152" t="s">
        <v>13</v>
      </c>
      <c r="N508" s="126"/>
      <c r="O508" s="126"/>
      <c r="P508" s="126"/>
      <c r="Q508" s="126"/>
      <c r="R508" s="126"/>
    </row>
    <row r="509" spans="2:18" s="29" customFormat="1" ht="16.5" customHeight="1" thickBot="1">
      <c r="B509" s="52" t="s">
        <v>15</v>
      </c>
      <c r="C509" s="11">
        <v>606</v>
      </c>
      <c r="D509" s="12" t="s">
        <v>41</v>
      </c>
      <c r="E509" s="153"/>
      <c r="F509" s="154"/>
      <c r="G509" s="154"/>
      <c r="H509" s="155"/>
      <c r="I509" s="153"/>
      <c r="J509" s="154"/>
      <c r="K509" s="154"/>
      <c r="L509" s="155"/>
      <c r="N509" s="126"/>
      <c r="O509" s="126"/>
      <c r="P509" s="126"/>
      <c r="Q509" s="126"/>
      <c r="R509" s="126"/>
    </row>
    <row r="510" spans="2:18" s="29" customFormat="1">
      <c r="B510" s="19" t="s">
        <v>10</v>
      </c>
      <c r="C510" s="601" t="s">
        <v>16</v>
      </c>
      <c r="D510" s="601"/>
      <c r="E510" s="173"/>
      <c r="F510" s="167">
        <v>1613</v>
      </c>
      <c r="G510" s="74"/>
      <c r="H510" s="54">
        <f>SUM(E510:G510)</f>
        <v>1613</v>
      </c>
      <c r="I510" s="173"/>
      <c r="J510" s="167">
        <v>1613</v>
      </c>
      <c r="K510" s="74"/>
      <c r="L510" s="54">
        <f>SUM(I510:K510)</f>
        <v>1613</v>
      </c>
      <c r="N510" s="126"/>
      <c r="O510" s="126"/>
      <c r="P510" s="126"/>
      <c r="Q510" s="126"/>
      <c r="R510" s="126"/>
    </row>
    <row r="511" spans="2:18" s="29" customFormat="1" ht="12" customHeight="1">
      <c r="B511" s="20">
        <v>1000</v>
      </c>
      <c r="C511" s="231" t="s">
        <v>2</v>
      </c>
      <c r="D511" s="231"/>
      <c r="E511" s="78"/>
      <c r="F511" s="75">
        <v>132127</v>
      </c>
      <c r="G511" s="75"/>
      <c r="H511" s="54">
        <f t="shared" ref="H511:H520" si="129">SUM(E511:G511)</f>
        <v>132127</v>
      </c>
      <c r="I511" s="78"/>
      <c r="J511" s="75">
        <v>104579</v>
      </c>
      <c r="K511" s="75"/>
      <c r="L511" s="54">
        <f t="shared" ref="L511:L520" si="130">SUM(I511:K511)</f>
        <v>104579</v>
      </c>
      <c r="N511" s="126"/>
      <c r="O511" s="126"/>
      <c r="P511" s="126"/>
      <c r="Q511" s="126"/>
      <c r="R511" s="126"/>
    </row>
    <row r="512" spans="2:18" s="29" customFormat="1">
      <c r="B512" s="21" t="s">
        <v>190</v>
      </c>
      <c r="C512" s="231" t="s">
        <v>191</v>
      </c>
      <c r="D512" s="231"/>
      <c r="E512" s="78"/>
      <c r="F512" s="75"/>
      <c r="G512" s="75"/>
      <c r="H512" s="54">
        <f t="shared" si="129"/>
        <v>0</v>
      </c>
      <c r="I512" s="78"/>
      <c r="J512" s="75"/>
      <c r="K512" s="75"/>
      <c r="L512" s="54">
        <f t="shared" si="130"/>
        <v>0</v>
      </c>
      <c r="N512" s="126"/>
      <c r="O512" s="126"/>
      <c r="P512" s="126"/>
      <c r="Q512" s="126"/>
      <c r="R512" s="126"/>
    </row>
    <row r="513" spans="2:18" s="29" customFormat="1">
      <c r="B513" s="22" t="s">
        <v>28</v>
      </c>
      <c r="C513" s="232" t="s">
        <v>192</v>
      </c>
      <c r="D513" s="232"/>
      <c r="E513" s="78"/>
      <c r="F513" s="75"/>
      <c r="G513" s="75"/>
      <c r="H513" s="54">
        <f t="shared" si="129"/>
        <v>0</v>
      </c>
      <c r="I513" s="78"/>
      <c r="J513" s="75"/>
      <c r="K513" s="75"/>
      <c r="L513" s="54">
        <f t="shared" si="130"/>
        <v>0</v>
      </c>
      <c r="N513" s="126"/>
      <c r="O513" s="126"/>
      <c r="P513" s="126"/>
      <c r="Q513" s="126"/>
      <c r="R513" s="126"/>
    </row>
    <row r="514" spans="2:18" s="29" customFormat="1">
      <c r="B514" s="20">
        <v>4200</v>
      </c>
      <c r="C514" s="232" t="s">
        <v>3</v>
      </c>
      <c r="D514" s="232"/>
      <c r="E514" s="78"/>
      <c r="F514" s="75"/>
      <c r="G514" s="75"/>
      <c r="H514" s="54">
        <f t="shared" si="129"/>
        <v>0</v>
      </c>
      <c r="I514" s="78"/>
      <c r="J514" s="75"/>
      <c r="K514" s="75"/>
      <c r="L514" s="54">
        <f t="shared" si="130"/>
        <v>0</v>
      </c>
      <c r="N514" s="126"/>
      <c r="O514" s="126"/>
      <c r="P514" s="126"/>
      <c r="Q514" s="126"/>
      <c r="R514" s="126"/>
    </row>
    <row r="515" spans="2:18" s="29" customFormat="1">
      <c r="B515" s="13"/>
      <c r="C515" s="9">
        <v>4214</v>
      </c>
      <c r="D515" s="8" t="s">
        <v>193</v>
      </c>
      <c r="E515" s="78"/>
      <c r="F515" s="75"/>
      <c r="G515" s="75"/>
      <c r="H515" s="54">
        <f t="shared" si="129"/>
        <v>0</v>
      </c>
      <c r="I515" s="78"/>
      <c r="J515" s="75"/>
      <c r="K515" s="75"/>
      <c r="L515" s="54">
        <f t="shared" si="130"/>
        <v>0</v>
      </c>
      <c r="N515" s="126"/>
      <c r="O515" s="126"/>
      <c r="P515" s="126"/>
      <c r="Q515" s="126"/>
      <c r="R515" s="126"/>
    </row>
    <row r="516" spans="2:18" s="29" customFormat="1" ht="21.75" customHeight="1">
      <c r="B516" s="20">
        <v>4300</v>
      </c>
      <c r="C516" s="230" t="s">
        <v>4</v>
      </c>
      <c r="D516" s="230"/>
      <c r="E516" s="78"/>
      <c r="F516" s="75"/>
      <c r="G516" s="75"/>
      <c r="H516" s="54">
        <f t="shared" si="129"/>
        <v>0</v>
      </c>
      <c r="I516" s="78"/>
      <c r="J516" s="75"/>
      <c r="K516" s="75"/>
      <c r="L516" s="54">
        <f t="shared" si="130"/>
        <v>0</v>
      </c>
      <c r="N516" s="126"/>
      <c r="O516" s="126"/>
      <c r="P516" s="126"/>
      <c r="Q516" s="126"/>
      <c r="R516" s="126"/>
    </row>
    <row r="517" spans="2:18" s="29" customFormat="1">
      <c r="B517" s="20">
        <v>4500</v>
      </c>
      <c r="C517" s="232" t="s">
        <v>5</v>
      </c>
      <c r="D517" s="232"/>
      <c r="E517" s="78"/>
      <c r="F517" s="75"/>
      <c r="G517" s="75"/>
      <c r="H517" s="54">
        <f t="shared" si="129"/>
        <v>0</v>
      </c>
      <c r="I517" s="78"/>
      <c r="J517" s="75"/>
      <c r="K517" s="75"/>
      <c r="L517" s="54">
        <f t="shared" si="130"/>
        <v>0</v>
      </c>
      <c r="N517" s="126"/>
      <c r="O517" s="126"/>
      <c r="P517" s="126"/>
      <c r="Q517" s="126"/>
      <c r="R517" s="126"/>
    </row>
    <row r="518" spans="2:18" s="29" customFormat="1">
      <c r="B518" s="20">
        <v>4600</v>
      </c>
      <c r="C518" s="600" t="s">
        <v>6</v>
      </c>
      <c r="D518" s="600"/>
      <c r="E518" s="78"/>
      <c r="F518" s="75"/>
      <c r="G518" s="75"/>
      <c r="H518" s="54">
        <f t="shared" si="129"/>
        <v>0</v>
      </c>
      <c r="I518" s="78"/>
      <c r="J518" s="75"/>
      <c r="K518" s="75"/>
      <c r="L518" s="54">
        <f t="shared" si="130"/>
        <v>0</v>
      </c>
      <c r="N518" s="126"/>
      <c r="O518" s="126"/>
      <c r="P518" s="126"/>
      <c r="Q518" s="126"/>
      <c r="R518" s="126"/>
    </row>
    <row r="519" spans="2:18" s="29" customFormat="1" ht="12" customHeight="1">
      <c r="B519" s="202" t="s">
        <v>243</v>
      </c>
      <c r="C519" s="233" t="s">
        <v>12</v>
      </c>
      <c r="D519" s="233"/>
      <c r="E519" s="78"/>
      <c r="F519" s="75">
        <v>2408942</v>
      </c>
      <c r="G519" s="75"/>
      <c r="H519" s="54">
        <f t="shared" si="129"/>
        <v>2408942</v>
      </c>
      <c r="I519" s="78"/>
      <c r="J519" s="75">
        <v>586159</v>
      </c>
      <c r="K519" s="75"/>
      <c r="L519" s="54">
        <f t="shared" si="130"/>
        <v>586159</v>
      </c>
      <c r="N519" s="126"/>
      <c r="O519" s="126"/>
      <c r="P519" s="126"/>
      <c r="Q519" s="126"/>
      <c r="R519" s="126"/>
    </row>
    <row r="520" spans="2:18" s="29" customFormat="1" ht="12.75" thickBot="1">
      <c r="B520" s="24">
        <v>98</v>
      </c>
      <c r="C520" s="234" t="s">
        <v>7</v>
      </c>
      <c r="D520" s="232"/>
      <c r="E520" s="157"/>
      <c r="F520" s="158"/>
      <c r="G520" s="158"/>
      <c r="H520" s="54">
        <f t="shared" si="129"/>
        <v>0</v>
      </c>
      <c r="I520" s="157"/>
      <c r="J520" s="158"/>
      <c r="K520" s="158"/>
      <c r="L520" s="54">
        <f t="shared" si="130"/>
        <v>0</v>
      </c>
      <c r="N520" s="126"/>
      <c r="O520" s="126"/>
      <c r="P520" s="126"/>
      <c r="Q520" s="126"/>
      <c r="R520" s="126"/>
    </row>
    <row r="521" spans="2:18" s="29" customFormat="1" ht="12.75" thickBot="1">
      <c r="B521" s="14"/>
      <c r="C521" s="15"/>
      <c r="D521" s="16" t="s">
        <v>68</v>
      </c>
      <c r="E521" s="147">
        <f>SUM(E510+E511+E512+E513+E514+E516+E517+E518+E519+E520)</f>
        <v>0</v>
      </c>
      <c r="F521" s="148">
        <f t="shared" ref="F521:H521" si="131">SUM(F510+F511+F512+F513+F514+F516+F517+F518+F519+F520)</f>
        <v>2542682</v>
      </c>
      <c r="G521" s="148">
        <f t="shared" si="131"/>
        <v>0</v>
      </c>
      <c r="H521" s="149">
        <f t="shared" si="131"/>
        <v>2542682</v>
      </c>
      <c r="I521" s="147">
        <f>SUM(I510+I511+I512+I513+I514+I516+I517+I518+I519+I520)</f>
        <v>0</v>
      </c>
      <c r="J521" s="148">
        <f t="shared" ref="J521:L521" si="132">SUM(J510+J511+J512+J513+J514+J516+J517+J518+J519+J520)</f>
        <v>692351</v>
      </c>
      <c r="K521" s="148">
        <f t="shared" si="132"/>
        <v>0</v>
      </c>
      <c r="L521" s="149">
        <f t="shared" si="132"/>
        <v>692351</v>
      </c>
      <c r="N521" s="126"/>
      <c r="O521" s="126"/>
      <c r="P521" s="126"/>
      <c r="Q521" s="126"/>
      <c r="R521" s="126"/>
    </row>
    <row r="522" spans="2:18" s="29" customFormat="1">
      <c r="B522" s="25"/>
      <c r="C522" s="26"/>
      <c r="D522" s="27"/>
      <c r="E522" s="28"/>
      <c r="F522" s="28"/>
      <c r="G522" s="28"/>
      <c r="H522" s="28"/>
      <c r="I522" s="28"/>
      <c r="J522" s="28"/>
      <c r="K522" s="28"/>
      <c r="L522" s="28"/>
      <c r="N522" s="126"/>
      <c r="O522" s="126"/>
      <c r="P522" s="126"/>
      <c r="Q522" s="126"/>
      <c r="R522" s="126"/>
    </row>
    <row r="523" spans="2:18" s="29" customFormat="1" ht="30" hidden="1" customHeight="1" thickBot="1">
      <c r="B523" s="10"/>
      <c r="C523" s="143" t="s">
        <v>1</v>
      </c>
      <c r="D523" s="10" t="s">
        <v>14</v>
      </c>
      <c r="E523" s="150" t="s">
        <v>71</v>
      </c>
      <c r="F523" s="151" t="s">
        <v>72</v>
      </c>
      <c r="G523" s="151" t="s">
        <v>70</v>
      </c>
      <c r="H523" s="152" t="s">
        <v>13</v>
      </c>
      <c r="I523" s="150" t="s">
        <v>71</v>
      </c>
      <c r="J523" s="151" t="s">
        <v>72</v>
      </c>
      <c r="K523" s="151" t="s">
        <v>70</v>
      </c>
      <c r="L523" s="152" t="s">
        <v>13</v>
      </c>
      <c r="N523" s="126"/>
      <c r="O523" s="126"/>
      <c r="P523" s="126"/>
      <c r="Q523" s="126"/>
      <c r="R523" s="126"/>
    </row>
    <row r="524" spans="2:18" s="29" customFormat="1" ht="24.75" hidden="1" thickBot="1">
      <c r="B524" s="52" t="s">
        <v>15</v>
      </c>
      <c r="C524" s="11">
        <v>618</v>
      </c>
      <c r="D524" s="12" t="s">
        <v>308</v>
      </c>
      <c r="E524" s="153"/>
      <c r="F524" s="154"/>
      <c r="G524" s="154"/>
      <c r="H524" s="155"/>
      <c r="I524" s="153"/>
      <c r="J524" s="154"/>
      <c r="K524" s="154"/>
      <c r="L524" s="155"/>
      <c r="N524" s="126"/>
      <c r="O524" s="126"/>
      <c r="P524" s="126"/>
      <c r="Q524" s="126"/>
      <c r="R524" s="126"/>
    </row>
    <row r="525" spans="2:18" s="29" customFormat="1" hidden="1">
      <c r="B525" s="19" t="s">
        <v>10</v>
      </c>
      <c r="C525" s="601" t="s">
        <v>16</v>
      </c>
      <c r="D525" s="601"/>
      <c r="E525" s="173"/>
      <c r="F525" s="167"/>
      <c r="G525" s="74"/>
      <c r="H525" s="54">
        <f>SUM(E525:G525)</f>
        <v>0</v>
      </c>
      <c r="I525" s="173"/>
      <c r="J525" s="167"/>
      <c r="K525" s="74"/>
      <c r="L525" s="54">
        <f>SUM(I525:K525)</f>
        <v>0</v>
      </c>
      <c r="N525" s="126"/>
      <c r="O525" s="126"/>
      <c r="P525" s="126"/>
      <c r="Q525" s="126"/>
      <c r="R525" s="126"/>
    </row>
    <row r="526" spans="2:18" s="29" customFormat="1" hidden="1">
      <c r="B526" s="20">
        <v>1000</v>
      </c>
      <c r="C526" s="231" t="s">
        <v>2</v>
      </c>
      <c r="D526" s="231"/>
      <c r="E526" s="78"/>
      <c r="F526" s="75"/>
      <c r="G526" s="75"/>
      <c r="H526" s="54">
        <f t="shared" ref="H526:H535" si="133">SUM(E526:G526)</f>
        <v>0</v>
      </c>
      <c r="I526" s="78"/>
      <c r="J526" s="75"/>
      <c r="K526" s="75"/>
      <c r="L526" s="54">
        <f t="shared" ref="L526:L535" si="134">SUM(I526:K526)</f>
        <v>0</v>
      </c>
      <c r="N526" s="126"/>
      <c r="O526" s="126"/>
      <c r="P526" s="126"/>
      <c r="Q526" s="126"/>
      <c r="R526" s="126"/>
    </row>
    <row r="527" spans="2:18" s="29" customFormat="1" hidden="1">
      <c r="B527" s="21" t="s">
        <v>190</v>
      </c>
      <c r="C527" s="231" t="s">
        <v>191</v>
      </c>
      <c r="D527" s="231"/>
      <c r="E527" s="78"/>
      <c r="F527" s="75"/>
      <c r="G527" s="75"/>
      <c r="H527" s="54">
        <f t="shared" si="133"/>
        <v>0</v>
      </c>
      <c r="I527" s="78"/>
      <c r="J527" s="75"/>
      <c r="K527" s="75"/>
      <c r="L527" s="54">
        <f t="shared" si="134"/>
        <v>0</v>
      </c>
      <c r="N527" s="126"/>
      <c r="O527" s="126"/>
      <c r="P527" s="126"/>
      <c r="Q527" s="126"/>
      <c r="R527" s="126"/>
    </row>
    <row r="528" spans="2:18" s="29" customFormat="1" hidden="1">
      <c r="B528" s="22" t="s">
        <v>28</v>
      </c>
      <c r="C528" s="232" t="s">
        <v>192</v>
      </c>
      <c r="D528" s="232"/>
      <c r="E528" s="78"/>
      <c r="F528" s="75"/>
      <c r="G528" s="75"/>
      <c r="H528" s="54">
        <f t="shared" si="133"/>
        <v>0</v>
      </c>
      <c r="I528" s="78"/>
      <c r="J528" s="75"/>
      <c r="K528" s="75"/>
      <c r="L528" s="54">
        <f t="shared" si="134"/>
        <v>0</v>
      </c>
      <c r="N528" s="126"/>
      <c r="O528" s="126"/>
      <c r="P528" s="126"/>
      <c r="Q528" s="126"/>
      <c r="R528" s="126"/>
    </row>
    <row r="529" spans="2:18" s="29" customFormat="1" hidden="1">
      <c r="B529" s="20">
        <v>4200</v>
      </c>
      <c r="C529" s="232" t="s">
        <v>3</v>
      </c>
      <c r="D529" s="232"/>
      <c r="E529" s="78"/>
      <c r="F529" s="75"/>
      <c r="G529" s="75"/>
      <c r="H529" s="54">
        <f t="shared" si="133"/>
        <v>0</v>
      </c>
      <c r="I529" s="78"/>
      <c r="J529" s="75"/>
      <c r="K529" s="75"/>
      <c r="L529" s="54">
        <f t="shared" si="134"/>
        <v>0</v>
      </c>
      <c r="N529" s="126"/>
      <c r="O529" s="126"/>
      <c r="P529" s="126"/>
      <c r="Q529" s="126"/>
      <c r="R529" s="126"/>
    </row>
    <row r="530" spans="2:18" s="29" customFormat="1" hidden="1">
      <c r="B530" s="13"/>
      <c r="C530" s="9">
        <v>4214</v>
      </c>
      <c r="D530" s="8" t="s">
        <v>193</v>
      </c>
      <c r="E530" s="78"/>
      <c r="F530" s="75"/>
      <c r="G530" s="75"/>
      <c r="H530" s="54">
        <f t="shared" si="133"/>
        <v>0</v>
      </c>
      <c r="I530" s="78"/>
      <c r="J530" s="75"/>
      <c r="K530" s="75"/>
      <c r="L530" s="54">
        <f t="shared" si="134"/>
        <v>0</v>
      </c>
      <c r="N530" s="126"/>
      <c r="O530" s="126"/>
      <c r="P530" s="126"/>
      <c r="Q530" s="126"/>
      <c r="R530" s="126"/>
    </row>
    <row r="531" spans="2:18" s="29" customFormat="1" hidden="1">
      <c r="B531" s="20">
        <v>4300</v>
      </c>
      <c r="C531" s="230" t="s">
        <v>4</v>
      </c>
      <c r="D531" s="230"/>
      <c r="E531" s="78"/>
      <c r="F531" s="75"/>
      <c r="G531" s="75"/>
      <c r="H531" s="54">
        <f t="shared" si="133"/>
        <v>0</v>
      </c>
      <c r="I531" s="78"/>
      <c r="J531" s="75"/>
      <c r="K531" s="75"/>
      <c r="L531" s="54">
        <f t="shared" si="134"/>
        <v>0</v>
      </c>
      <c r="N531" s="126"/>
      <c r="O531" s="126"/>
      <c r="P531" s="126"/>
      <c r="Q531" s="126"/>
      <c r="R531" s="126"/>
    </row>
    <row r="532" spans="2:18" s="29" customFormat="1" hidden="1">
      <c r="B532" s="20">
        <v>4500</v>
      </c>
      <c r="C532" s="232" t="s">
        <v>5</v>
      </c>
      <c r="D532" s="232"/>
      <c r="E532" s="78"/>
      <c r="F532" s="75"/>
      <c r="G532" s="75"/>
      <c r="H532" s="54">
        <f t="shared" si="133"/>
        <v>0</v>
      </c>
      <c r="I532" s="78"/>
      <c r="J532" s="75"/>
      <c r="K532" s="75"/>
      <c r="L532" s="54">
        <f t="shared" si="134"/>
        <v>0</v>
      </c>
      <c r="N532" s="126"/>
      <c r="O532" s="126"/>
      <c r="P532" s="126"/>
      <c r="Q532" s="126"/>
      <c r="R532" s="126"/>
    </row>
    <row r="533" spans="2:18" s="29" customFormat="1" hidden="1">
      <c r="B533" s="20">
        <v>4600</v>
      </c>
      <c r="C533" s="600" t="s">
        <v>6</v>
      </c>
      <c r="D533" s="600"/>
      <c r="E533" s="78"/>
      <c r="F533" s="75"/>
      <c r="G533" s="75"/>
      <c r="H533" s="54">
        <f t="shared" si="133"/>
        <v>0</v>
      </c>
      <c r="I533" s="78"/>
      <c r="J533" s="75"/>
      <c r="K533" s="75"/>
      <c r="L533" s="54">
        <f t="shared" si="134"/>
        <v>0</v>
      </c>
      <c r="N533" s="126"/>
      <c r="O533" s="126"/>
      <c r="P533" s="126"/>
      <c r="Q533" s="126"/>
      <c r="R533" s="126"/>
    </row>
    <row r="534" spans="2:18" s="29" customFormat="1" hidden="1">
      <c r="B534" s="202" t="s">
        <v>243</v>
      </c>
      <c r="C534" s="233" t="s">
        <v>12</v>
      </c>
      <c r="D534" s="233"/>
      <c r="E534" s="78"/>
      <c r="F534" s="75"/>
      <c r="G534" s="75"/>
      <c r="H534" s="54">
        <f t="shared" si="133"/>
        <v>0</v>
      </c>
      <c r="I534" s="78"/>
      <c r="J534" s="75"/>
      <c r="K534" s="75"/>
      <c r="L534" s="54">
        <f t="shared" si="134"/>
        <v>0</v>
      </c>
      <c r="N534" s="126"/>
      <c r="O534" s="126"/>
      <c r="P534" s="126"/>
      <c r="Q534" s="126"/>
      <c r="R534" s="126"/>
    </row>
    <row r="535" spans="2:18" s="29" customFormat="1" ht="12.75" hidden="1" thickBot="1">
      <c r="B535" s="24">
        <v>98</v>
      </c>
      <c r="C535" s="234" t="s">
        <v>7</v>
      </c>
      <c r="D535" s="232"/>
      <c r="E535" s="157"/>
      <c r="F535" s="158"/>
      <c r="G535" s="158"/>
      <c r="H535" s="54">
        <f t="shared" si="133"/>
        <v>0</v>
      </c>
      <c r="I535" s="157"/>
      <c r="J535" s="158"/>
      <c r="K535" s="158"/>
      <c r="L535" s="54">
        <f t="shared" si="134"/>
        <v>0</v>
      </c>
      <c r="N535" s="126"/>
      <c r="O535" s="126"/>
      <c r="P535" s="126"/>
      <c r="Q535" s="126"/>
      <c r="R535" s="126"/>
    </row>
    <row r="536" spans="2:18" s="29" customFormat="1" ht="12.75" hidden="1" thickBot="1">
      <c r="B536" s="14"/>
      <c r="C536" s="15"/>
      <c r="D536" s="16" t="s">
        <v>68</v>
      </c>
      <c r="E536" s="147">
        <f>SUM(E525+E526+E527+E528+E529+E531+E532+E533+E534+E535)</f>
        <v>0</v>
      </c>
      <c r="F536" s="148">
        <f t="shared" ref="F536:H536" si="135">SUM(F525+F526+F527+F528+F529+F531+F532+F533+F534+F535)</f>
        <v>0</v>
      </c>
      <c r="G536" s="148">
        <f t="shared" si="135"/>
        <v>0</v>
      </c>
      <c r="H536" s="149">
        <f t="shared" si="135"/>
        <v>0</v>
      </c>
      <c r="I536" s="147">
        <f>SUM(I525+I526+I527+I528+I529+I531+I532+I533+I534+I535)</f>
        <v>0</v>
      </c>
      <c r="J536" s="148">
        <f>SUM(J525+J526+J527+J528+J529+J531+J532+J533+J534+J535)</f>
        <v>0</v>
      </c>
      <c r="K536" s="148">
        <f t="shared" ref="K536:L536" si="136">SUM(K525+K526+K527+K528+K529+K531+K532+K533+K534+K535)</f>
        <v>0</v>
      </c>
      <c r="L536" s="149">
        <f t="shared" si="136"/>
        <v>0</v>
      </c>
      <c r="N536" s="126"/>
      <c r="O536" s="126"/>
      <c r="P536" s="126"/>
      <c r="Q536" s="126"/>
      <c r="R536" s="126"/>
    </row>
    <row r="537" spans="2:18" s="29" customFormat="1" ht="12.75" thickBot="1">
      <c r="B537" s="25"/>
      <c r="C537" s="26"/>
      <c r="D537" s="27"/>
      <c r="E537" s="28"/>
      <c r="F537" s="28"/>
      <c r="G537" s="28"/>
      <c r="H537" s="28"/>
      <c r="I537" s="28"/>
      <c r="J537" s="28"/>
      <c r="K537" s="28"/>
      <c r="L537" s="28"/>
      <c r="N537" s="126"/>
      <c r="O537" s="126"/>
      <c r="P537" s="126"/>
      <c r="Q537" s="126"/>
      <c r="R537" s="126"/>
    </row>
    <row r="538" spans="2:18" s="29" customFormat="1" ht="33.75" customHeight="1" thickBot="1">
      <c r="B538" s="10"/>
      <c r="C538" s="143" t="s">
        <v>1</v>
      </c>
      <c r="D538" s="10" t="s">
        <v>14</v>
      </c>
      <c r="E538" s="150" t="s">
        <v>71</v>
      </c>
      <c r="F538" s="151" t="s">
        <v>72</v>
      </c>
      <c r="G538" s="151" t="s">
        <v>70</v>
      </c>
      <c r="H538" s="152" t="s">
        <v>13</v>
      </c>
      <c r="I538" s="150" t="s">
        <v>71</v>
      </c>
      <c r="J538" s="151" t="s">
        <v>72</v>
      </c>
      <c r="K538" s="151" t="s">
        <v>70</v>
      </c>
      <c r="L538" s="152" t="s">
        <v>13</v>
      </c>
      <c r="N538" s="126"/>
      <c r="O538" s="126"/>
      <c r="P538" s="126"/>
      <c r="Q538" s="126"/>
      <c r="R538" s="126"/>
    </row>
    <row r="539" spans="2:18" s="29" customFormat="1" ht="21" customHeight="1" thickBot="1">
      <c r="B539" s="52" t="s">
        <v>15</v>
      </c>
      <c r="C539" s="11">
        <v>619</v>
      </c>
      <c r="D539" s="12" t="s">
        <v>42</v>
      </c>
      <c r="E539" s="153"/>
      <c r="F539" s="154"/>
      <c r="G539" s="154"/>
      <c r="H539" s="155"/>
      <c r="I539" s="153"/>
      <c r="J539" s="154"/>
      <c r="K539" s="154"/>
      <c r="L539" s="155"/>
      <c r="N539" s="126"/>
      <c r="O539" s="126"/>
      <c r="P539" s="126"/>
      <c r="Q539" s="126"/>
      <c r="R539" s="126"/>
    </row>
    <row r="540" spans="2:18" s="29" customFormat="1">
      <c r="B540" s="19" t="s">
        <v>10</v>
      </c>
      <c r="C540" s="601" t="s">
        <v>16</v>
      </c>
      <c r="D540" s="601"/>
      <c r="E540" s="173"/>
      <c r="F540" s="167">
        <v>212720</v>
      </c>
      <c r="G540" s="74"/>
      <c r="H540" s="54">
        <f>SUM(E540:G540)</f>
        <v>212720</v>
      </c>
      <c r="I540" s="173"/>
      <c r="J540" s="167">
        <v>202039</v>
      </c>
      <c r="K540" s="74"/>
      <c r="L540" s="54">
        <f>SUM(I540:K540)</f>
        <v>202039</v>
      </c>
      <c r="N540" s="126"/>
      <c r="O540" s="126"/>
      <c r="P540" s="126"/>
      <c r="Q540" s="126"/>
      <c r="R540" s="126"/>
    </row>
    <row r="541" spans="2:18" s="29" customFormat="1" ht="12" customHeight="1">
      <c r="B541" s="20">
        <v>1000</v>
      </c>
      <c r="C541" s="231" t="s">
        <v>2</v>
      </c>
      <c r="D541" s="231"/>
      <c r="E541" s="78"/>
      <c r="F541" s="75">
        <v>296766</v>
      </c>
      <c r="G541" s="75"/>
      <c r="H541" s="54">
        <f t="shared" ref="H541:H550" si="137">SUM(E541:G541)</f>
        <v>296766</v>
      </c>
      <c r="I541" s="78"/>
      <c r="J541" s="75">
        <v>295411</v>
      </c>
      <c r="K541" s="75"/>
      <c r="L541" s="54">
        <f t="shared" ref="L541:L550" si="138">SUM(I541:K541)</f>
        <v>295411</v>
      </c>
      <c r="N541" s="126"/>
      <c r="O541" s="126"/>
      <c r="P541" s="126"/>
      <c r="Q541" s="126"/>
      <c r="R541" s="126"/>
    </row>
    <row r="542" spans="2:18" s="29" customFormat="1">
      <c r="B542" s="21" t="s">
        <v>190</v>
      </c>
      <c r="C542" s="231" t="s">
        <v>191</v>
      </c>
      <c r="D542" s="231"/>
      <c r="E542" s="78"/>
      <c r="F542" s="75">
        <v>2000</v>
      </c>
      <c r="G542" s="75"/>
      <c r="H542" s="54">
        <f t="shared" si="137"/>
        <v>2000</v>
      </c>
      <c r="I542" s="78"/>
      <c r="J542" s="75">
        <v>1875</v>
      </c>
      <c r="K542" s="75"/>
      <c r="L542" s="54">
        <f t="shared" si="138"/>
        <v>1875</v>
      </c>
      <c r="N542" s="126"/>
      <c r="O542" s="126"/>
      <c r="P542" s="126"/>
      <c r="Q542" s="126"/>
      <c r="R542" s="126"/>
    </row>
    <row r="543" spans="2:18" s="29" customFormat="1">
      <c r="B543" s="22" t="s">
        <v>28</v>
      </c>
      <c r="C543" s="232" t="s">
        <v>192</v>
      </c>
      <c r="D543" s="232"/>
      <c r="E543" s="78"/>
      <c r="F543" s="75"/>
      <c r="G543" s="75"/>
      <c r="H543" s="54">
        <f t="shared" si="137"/>
        <v>0</v>
      </c>
      <c r="I543" s="78"/>
      <c r="J543" s="75"/>
      <c r="K543" s="75"/>
      <c r="L543" s="54">
        <f t="shared" si="138"/>
        <v>0</v>
      </c>
      <c r="N543" s="126"/>
      <c r="O543" s="126"/>
      <c r="P543" s="126"/>
      <c r="Q543" s="126"/>
      <c r="R543" s="126"/>
    </row>
    <row r="544" spans="2:18" s="29" customFormat="1">
      <c r="B544" s="20">
        <v>4200</v>
      </c>
      <c r="C544" s="232" t="s">
        <v>3</v>
      </c>
      <c r="D544" s="232"/>
      <c r="E544" s="78"/>
      <c r="F544" s="75"/>
      <c r="G544" s="75"/>
      <c r="H544" s="54">
        <f t="shared" si="137"/>
        <v>0</v>
      </c>
      <c r="I544" s="78"/>
      <c r="J544" s="75"/>
      <c r="K544" s="75"/>
      <c r="L544" s="54">
        <f t="shared" si="138"/>
        <v>0</v>
      </c>
      <c r="N544" s="126"/>
      <c r="O544" s="126"/>
      <c r="P544" s="126"/>
      <c r="Q544" s="126"/>
      <c r="R544" s="126"/>
    </row>
    <row r="545" spans="2:18" s="29" customFormat="1">
      <c r="B545" s="13"/>
      <c r="C545" s="9">
        <v>4214</v>
      </c>
      <c r="D545" s="8" t="s">
        <v>193</v>
      </c>
      <c r="E545" s="78"/>
      <c r="F545" s="75"/>
      <c r="G545" s="75"/>
      <c r="H545" s="54">
        <f t="shared" si="137"/>
        <v>0</v>
      </c>
      <c r="I545" s="78"/>
      <c r="J545" s="75"/>
      <c r="K545" s="75"/>
      <c r="L545" s="54">
        <f t="shared" si="138"/>
        <v>0</v>
      </c>
      <c r="N545" s="126"/>
      <c r="O545" s="126"/>
      <c r="P545" s="126"/>
      <c r="Q545" s="126"/>
      <c r="R545" s="126"/>
    </row>
    <row r="546" spans="2:18" s="29" customFormat="1" ht="19.5" customHeight="1">
      <c r="B546" s="20">
        <v>4300</v>
      </c>
      <c r="C546" s="230" t="s">
        <v>4</v>
      </c>
      <c r="D546" s="230"/>
      <c r="E546" s="78"/>
      <c r="F546" s="75"/>
      <c r="G546" s="75"/>
      <c r="H546" s="54">
        <f t="shared" si="137"/>
        <v>0</v>
      </c>
      <c r="I546" s="78"/>
      <c r="J546" s="75"/>
      <c r="K546" s="75"/>
      <c r="L546" s="54">
        <f t="shared" si="138"/>
        <v>0</v>
      </c>
      <c r="N546" s="126"/>
      <c r="O546" s="126"/>
      <c r="P546" s="126"/>
      <c r="Q546" s="126"/>
      <c r="R546" s="126"/>
    </row>
    <row r="547" spans="2:18" s="29" customFormat="1">
      <c r="B547" s="20">
        <v>4500</v>
      </c>
      <c r="C547" s="232" t="s">
        <v>5</v>
      </c>
      <c r="D547" s="232"/>
      <c r="E547" s="78"/>
      <c r="F547" s="75"/>
      <c r="G547" s="75"/>
      <c r="H547" s="54">
        <f t="shared" si="137"/>
        <v>0</v>
      </c>
      <c r="I547" s="78"/>
      <c r="J547" s="75"/>
      <c r="K547" s="75"/>
      <c r="L547" s="54">
        <f t="shared" si="138"/>
        <v>0</v>
      </c>
      <c r="N547" s="126"/>
      <c r="O547" s="126"/>
      <c r="P547" s="126"/>
      <c r="Q547" s="126"/>
      <c r="R547" s="126"/>
    </row>
    <row r="548" spans="2:18" s="29" customFormat="1">
      <c r="B548" s="20">
        <v>4600</v>
      </c>
      <c r="C548" s="600" t="s">
        <v>6</v>
      </c>
      <c r="D548" s="600"/>
      <c r="E548" s="78"/>
      <c r="F548" s="75"/>
      <c r="G548" s="75"/>
      <c r="H548" s="54">
        <f t="shared" si="137"/>
        <v>0</v>
      </c>
      <c r="I548" s="78"/>
      <c r="J548" s="75"/>
      <c r="K548" s="75"/>
      <c r="L548" s="54">
        <f t="shared" si="138"/>
        <v>0</v>
      </c>
      <c r="N548" s="126"/>
      <c r="O548" s="126"/>
      <c r="P548" s="126"/>
      <c r="Q548" s="126"/>
      <c r="R548" s="126"/>
    </row>
    <row r="549" spans="2:18" s="29" customFormat="1" ht="12" customHeight="1">
      <c r="B549" s="202" t="s">
        <v>243</v>
      </c>
      <c r="C549" s="233" t="s">
        <v>12</v>
      </c>
      <c r="D549" s="233"/>
      <c r="E549" s="78"/>
      <c r="F549" s="75">
        <v>359654</v>
      </c>
      <c r="G549" s="75"/>
      <c r="H549" s="54">
        <f t="shared" si="137"/>
        <v>359654</v>
      </c>
      <c r="I549" s="78"/>
      <c r="J549" s="75">
        <v>89896</v>
      </c>
      <c r="K549" s="75"/>
      <c r="L549" s="54">
        <f t="shared" si="138"/>
        <v>89896</v>
      </c>
      <c r="N549" s="126"/>
      <c r="O549" s="126"/>
      <c r="P549" s="126"/>
      <c r="Q549" s="126"/>
      <c r="R549" s="126"/>
    </row>
    <row r="550" spans="2:18" s="29" customFormat="1" ht="12.75" thickBot="1">
      <c r="B550" s="24">
        <v>98</v>
      </c>
      <c r="C550" s="234" t="s">
        <v>7</v>
      </c>
      <c r="D550" s="232"/>
      <c r="E550" s="157"/>
      <c r="F550" s="158"/>
      <c r="G550" s="158"/>
      <c r="H550" s="54">
        <f t="shared" si="137"/>
        <v>0</v>
      </c>
      <c r="I550" s="157"/>
      <c r="J550" s="158"/>
      <c r="K550" s="158"/>
      <c r="L550" s="54">
        <f t="shared" si="138"/>
        <v>0</v>
      </c>
      <c r="N550" s="126"/>
      <c r="O550" s="126"/>
      <c r="P550" s="126"/>
      <c r="Q550" s="126"/>
      <c r="R550" s="126"/>
    </row>
    <row r="551" spans="2:18" s="29" customFormat="1" ht="12.75" thickBot="1">
      <c r="B551" s="14"/>
      <c r="C551" s="15"/>
      <c r="D551" s="16" t="s">
        <v>68</v>
      </c>
      <c r="E551" s="147">
        <f>SUM(E540+E541+E542+E543+E544+E546+E547+E548+E549+E550)</f>
        <v>0</v>
      </c>
      <c r="F551" s="148">
        <f t="shared" ref="F551:H551" si="139">SUM(F540+F541+F542+F543+F544+F546+F547+F548+F549+F550)</f>
        <v>871140</v>
      </c>
      <c r="G551" s="148">
        <f t="shared" si="139"/>
        <v>0</v>
      </c>
      <c r="H551" s="149">
        <f t="shared" si="139"/>
        <v>871140</v>
      </c>
      <c r="I551" s="147">
        <f>SUM(I540+I541+I542+I543+I544+I546+I547+I548+I549+I550)</f>
        <v>0</v>
      </c>
      <c r="J551" s="148">
        <f>SUM(J540+J541+J542+J543+J544+J546+J547+J548+J549+J550)</f>
        <v>589221</v>
      </c>
      <c r="K551" s="148">
        <f t="shared" ref="K551:L551" si="140">SUM(K540+K541+K542+K543+K544+K546+K547+K548+K549+K550)</f>
        <v>0</v>
      </c>
      <c r="L551" s="149">
        <f t="shared" si="140"/>
        <v>589221</v>
      </c>
      <c r="N551" s="126"/>
      <c r="O551" s="126"/>
      <c r="P551" s="126"/>
      <c r="Q551" s="126"/>
      <c r="R551" s="126"/>
    </row>
    <row r="552" spans="2:18" s="29" customFormat="1" ht="12.75" thickBot="1">
      <c r="B552" s="60"/>
      <c r="C552" s="231"/>
      <c r="D552" s="231"/>
      <c r="E552" s="28"/>
      <c r="F552" s="28"/>
      <c r="G552" s="28"/>
      <c r="H552" s="28"/>
      <c r="I552" s="28"/>
      <c r="J552" s="28"/>
      <c r="K552" s="28"/>
      <c r="L552" s="28"/>
      <c r="N552" s="126"/>
      <c r="O552" s="126"/>
      <c r="P552" s="126"/>
      <c r="Q552" s="126"/>
      <c r="R552" s="126"/>
    </row>
    <row r="553" spans="2:18" s="29" customFormat="1" ht="34.5" customHeight="1" thickBot="1">
      <c r="B553" s="10"/>
      <c r="C553" s="143" t="s">
        <v>1</v>
      </c>
      <c r="D553" s="10" t="s">
        <v>14</v>
      </c>
      <c r="E553" s="150" t="s">
        <v>71</v>
      </c>
      <c r="F553" s="151" t="s">
        <v>72</v>
      </c>
      <c r="G553" s="151" t="s">
        <v>70</v>
      </c>
      <c r="H553" s="152" t="s">
        <v>13</v>
      </c>
      <c r="I553" s="150" t="s">
        <v>71</v>
      </c>
      <c r="J553" s="151" t="s">
        <v>72</v>
      </c>
      <c r="K553" s="151" t="s">
        <v>70</v>
      </c>
      <c r="L553" s="152" t="s">
        <v>13</v>
      </c>
      <c r="N553" s="126"/>
      <c r="O553" s="126"/>
      <c r="P553" s="126"/>
      <c r="Q553" s="126"/>
      <c r="R553" s="126"/>
    </row>
    <row r="554" spans="2:18" s="29" customFormat="1" ht="12.75" thickBot="1">
      <c r="B554" s="52" t="s">
        <v>15</v>
      </c>
      <c r="C554" s="11">
        <v>622</v>
      </c>
      <c r="D554" s="12" t="s">
        <v>43</v>
      </c>
      <c r="E554" s="153"/>
      <c r="F554" s="154"/>
      <c r="G554" s="154"/>
      <c r="H554" s="155"/>
      <c r="I554" s="153"/>
      <c r="J554" s="154"/>
      <c r="K554" s="154"/>
      <c r="L554" s="155"/>
      <c r="N554" s="126"/>
      <c r="O554" s="126"/>
      <c r="P554" s="126"/>
      <c r="Q554" s="126"/>
      <c r="R554" s="126"/>
    </row>
    <row r="555" spans="2:18" s="29" customFormat="1" ht="12" customHeight="1">
      <c r="B555" s="19" t="s">
        <v>10</v>
      </c>
      <c r="C555" s="621" t="s">
        <v>16</v>
      </c>
      <c r="D555" s="621"/>
      <c r="E555" s="173"/>
      <c r="F555" s="167">
        <v>101911</v>
      </c>
      <c r="G555" s="74"/>
      <c r="H555" s="54">
        <f>SUM(E555:G555)</f>
        <v>101911</v>
      </c>
      <c r="I555" s="173"/>
      <c r="J555" s="167">
        <v>100349</v>
      </c>
      <c r="K555" s="74"/>
      <c r="L555" s="54">
        <f>SUM(I555:K555)</f>
        <v>100349</v>
      </c>
      <c r="N555" s="126"/>
      <c r="O555" s="126"/>
      <c r="P555" s="126"/>
      <c r="Q555" s="126"/>
      <c r="R555" s="126"/>
    </row>
    <row r="556" spans="2:18" s="29" customFormat="1">
      <c r="B556" s="20">
        <v>1000</v>
      </c>
      <c r="C556" s="231" t="s">
        <v>2</v>
      </c>
      <c r="D556" s="231"/>
      <c r="E556" s="78"/>
      <c r="F556" s="75">
        <v>31315</v>
      </c>
      <c r="G556" s="75"/>
      <c r="H556" s="54">
        <f t="shared" ref="H556:H565" si="141">SUM(E556:G556)</f>
        <v>31315</v>
      </c>
      <c r="I556" s="78"/>
      <c r="J556" s="75">
        <v>30429</v>
      </c>
      <c r="K556" s="75"/>
      <c r="L556" s="54">
        <f t="shared" ref="L556:L565" si="142">SUM(I556:K556)</f>
        <v>30429</v>
      </c>
      <c r="N556" s="126"/>
      <c r="O556" s="126"/>
      <c r="P556" s="126"/>
      <c r="Q556" s="126"/>
      <c r="R556" s="126"/>
    </row>
    <row r="557" spans="2:18" s="29" customFormat="1">
      <c r="B557" s="21" t="s">
        <v>190</v>
      </c>
      <c r="C557" s="231" t="s">
        <v>191</v>
      </c>
      <c r="D557" s="231"/>
      <c r="E557" s="78"/>
      <c r="F557" s="75"/>
      <c r="G557" s="75"/>
      <c r="H557" s="54">
        <f t="shared" si="141"/>
        <v>0</v>
      </c>
      <c r="I557" s="78"/>
      <c r="J557" s="75"/>
      <c r="K557" s="75"/>
      <c r="L557" s="54">
        <f t="shared" si="142"/>
        <v>0</v>
      </c>
      <c r="N557" s="126"/>
      <c r="O557" s="126"/>
      <c r="P557" s="126"/>
      <c r="Q557" s="126"/>
      <c r="R557" s="126"/>
    </row>
    <row r="558" spans="2:18" s="29" customFormat="1">
      <c r="B558" s="22" t="s">
        <v>28</v>
      </c>
      <c r="C558" s="232" t="s">
        <v>192</v>
      </c>
      <c r="D558" s="232"/>
      <c r="E558" s="78"/>
      <c r="F558" s="75"/>
      <c r="G558" s="75"/>
      <c r="H558" s="54">
        <f t="shared" si="141"/>
        <v>0</v>
      </c>
      <c r="I558" s="78"/>
      <c r="J558" s="75"/>
      <c r="K558" s="75"/>
      <c r="L558" s="54">
        <f t="shared" si="142"/>
        <v>0</v>
      </c>
      <c r="N558" s="126"/>
      <c r="O558" s="126"/>
      <c r="P558" s="126"/>
      <c r="Q558" s="126"/>
      <c r="R558" s="126"/>
    </row>
    <row r="559" spans="2:18" s="29" customFormat="1">
      <c r="B559" s="20">
        <v>4200</v>
      </c>
      <c r="C559" s="232" t="s">
        <v>3</v>
      </c>
      <c r="D559" s="232"/>
      <c r="E559" s="78"/>
      <c r="F559" s="75"/>
      <c r="G559" s="75"/>
      <c r="H559" s="54">
        <f t="shared" si="141"/>
        <v>0</v>
      </c>
      <c r="I559" s="78"/>
      <c r="J559" s="75"/>
      <c r="K559" s="75"/>
      <c r="L559" s="54">
        <f t="shared" si="142"/>
        <v>0</v>
      </c>
      <c r="N559" s="126"/>
      <c r="O559" s="126"/>
      <c r="P559" s="126"/>
      <c r="Q559" s="126"/>
      <c r="R559" s="126"/>
    </row>
    <row r="560" spans="2:18" s="29" customFormat="1" ht="13.5" customHeight="1">
      <c r="B560" s="13"/>
      <c r="C560" s="9">
        <v>4214</v>
      </c>
      <c r="D560" s="8" t="s">
        <v>193</v>
      </c>
      <c r="E560" s="78"/>
      <c r="F560" s="75"/>
      <c r="G560" s="75"/>
      <c r="H560" s="54">
        <f t="shared" si="141"/>
        <v>0</v>
      </c>
      <c r="I560" s="78"/>
      <c r="J560" s="75"/>
      <c r="K560" s="75"/>
      <c r="L560" s="54">
        <f t="shared" si="142"/>
        <v>0</v>
      </c>
      <c r="N560" s="126"/>
      <c r="O560" s="126"/>
      <c r="P560" s="126"/>
      <c r="Q560" s="126"/>
      <c r="R560" s="126"/>
    </row>
    <row r="561" spans="2:18" s="29" customFormat="1">
      <c r="B561" s="20">
        <v>4300</v>
      </c>
      <c r="C561" s="230" t="s">
        <v>4</v>
      </c>
      <c r="D561" s="230"/>
      <c r="E561" s="78"/>
      <c r="F561" s="75"/>
      <c r="G561" s="75"/>
      <c r="H561" s="54">
        <f t="shared" si="141"/>
        <v>0</v>
      </c>
      <c r="I561" s="78"/>
      <c r="J561" s="75"/>
      <c r="K561" s="75"/>
      <c r="L561" s="54">
        <f t="shared" si="142"/>
        <v>0</v>
      </c>
      <c r="N561" s="126"/>
      <c r="O561" s="126"/>
      <c r="P561" s="126"/>
      <c r="Q561" s="126"/>
      <c r="R561" s="126"/>
    </row>
    <row r="562" spans="2:18" s="29" customFormat="1">
      <c r="B562" s="20">
        <v>4500</v>
      </c>
      <c r="C562" s="232" t="s">
        <v>5</v>
      </c>
      <c r="D562" s="232"/>
      <c r="E562" s="78"/>
      <c r="F562" s="75"/>
      <c r="G562" s="75"/>
      <c r="H562" s="54">
        <f t="shared" si="141"/>
        <v>0</v>
      </c>
      <c r="I562" s="78"/>
      <c r="J562" s="75"/>
      <c r="K562" s="75"/>
      <c r="L562" s="54">
        <f t="shared" si="142"/>
        <v>0</v>
      </c>
      <c r="N562" s="126"/>
      <c r="O562" s="126"/>
      <c r="P562" s="126"/>
      <c r="Q562" s="126"/>
      <c r="R562" s="126"/>
    </row>
    <row r="563" spans="2:18" s="29" customFormat="1" ht="12" customHeight="1">
      <c r="B563" s="20">
        <v>4600</v>
      </c>
      <c r="C563" s="600" t="s">
        <v>6</v>
      </c>
      <c r="D563" s="600"/>
      <c r="E563" s="78"/>
      <c r="F563" s="75"/>
      <c r="G563" s="75"/>
      <c r="H563" s="54">
        <f t="shared" si="141"/>
        <v>0</v>
      </c>
      <c r="I563" s="78"/>
      <c r="J563" s="75"/>
      <c r="K563" s="75"/>
      <c r="L563" s="54">
        <f t="shared" si="142"/>
        <v>0</v>
      </c>
      <c r="N563" s="126"/>
      <c r="O563" s="126"/>
      <c r="P563" s="126"/>
      <c r="Q563" s="126"/>
      <c r="R563" s="126"/>
    </row>
    <row r="564" spans="2:18" s="29" customFormat="1">
      <c r="B564" s="202" t="s">
        <v>243</v>
      </c>
      <c r="C564" s="233" t="s">
        <v>12</v>
      </c>
      <c r="D564" s="233"/>
      <c r="E564" s="78"/>
      <c r="F564" s="75"/>
      <c r="G564" s="75"/>
      <c r="H564" s="54">
        <f t="shared" si="141"/>
        <v>0</v>
      </c>
      <c r="I564" s="78"/>
      <c r="J564" s="75"/>
      <c r="K564" s="75"/>
      <c r="L564" s="54">
        <f t="shared" si="142"/>
        <v>0</v>
      </c>
      <c r="N564" s="126"/>
      <c r="O564" s="126"/>
      <c r="P564" s="126"/>
      <c r="Q564" s="126"/>
      <c r="R564" s="126"/>
    </row>
    <row r="565" spans="2:18" s="29" customFormat="1">
      <c r="B565" s="22">
        <v>98</v>
      </c>
      <c r="C565" s="232" t="s">
        <v>7</v>
      </c>
      <c r="D565" s="232"/>
      <c r="E565" s="157"/>
      <c r="F565" s="158"/>
      <c r="G565" s="158"/>
      <c r="H565" s="180">
        <f t="shared" si="141"/>
        <v>0</v>
      </c>
      <c r="I565" s="157"/>
      <c r="J565" s="158"/>
      <c r="K565" s="158"/>
      <c r="L565" s="180">
        <f t="shared" si="142"/>
        <v>0</v>
      </c>
      <c r="N565" s="126"/>
      <c r="O565" s="126"/>
      <c r="P565" s="126"/>
      <c r="Q565" s="126"/>
      <c r="R565" s="126"/>
    </row>
    <row r="566" spans="2:18" s="29" customFormat="1" ht="12.75" thickBot="1">
      <c r="B566" s="134"/>
      <c r="C566" s="135"/>
      <c r="D566" s="136" t="s">
        <v>68</v>
      </c>
      <c r="E566" s="163">
        <f>SUM(E555+E556+E557+E558+E559+E561+E562+E563+E564+E565)</f>
        <v>0</v>
      </c>
      <c r="F566" s="164">
        <f t="shared" ref="F566:H566" si="143">SUM(F555+F556+F557+F558+F559+F561+F562+F563+F564+F565)</f>
        <v>133226</v>
      </c>
      <c r="G566" s="164">
        <f t="shared" si="143"/>
        <v>0</v>
      </c>
      <c r="H566" s="183">
        <f t="shared" si="143"/>
        <v>133226</v>
      </c>
      <c r="I566" s="163">
        <f>SUM(I555+I556+I557+I558+I559+I561+I562+I563+I564+I565)</f>
        <v>0</v>
      </c>
      <c r="J566" s="164">
        <f t="shared" ref="J566:L566" si="144">SUM(J555+J556+J557+J558+J559+J561+J562+J563+J564+J565)</f>
        <v>130778</v>
      </c>
      <c r="K566" s="164">
        <f t="shared" si="144"/>
        <v>0</v>
      </c>
      <c r="L566" s="183">
        <f t="shared" si="144"/>
        <v>130778</v>
      </c>
      <c r="N566" s="126"/>
      <c r="O566" s="126"/>
      <c r="P566" s="126"/>
      <c r="Q566" s="126"/>
      <c r="R566" s="126"/>
    </row>
    <row r="567" spans="2:18" s="29" customFormat="1" ht="12.75" thickBot="1">
      <c r="B567" s="25"/>
      <c r="C567" s="26"/>
      <c r="D567" s="27"/>
      <c r="E567" s="28"/>
      <c r="F567" s="28"/>
      <c r="G567" s="28"/>
      <c r="H567" s="28"/>
      <c r="I567" s="28"/>
      <c r="J567" s="28"/>
      <c r="K567" s="28"/>
      <c r="L567" s="28"/>
      <c r="N567" s="126"/>
      <c r="O567" s="126"/>
      <c r="P567" s="126"/>
      <c r="Q567" s="126"/>
      <c r="R567" s="126"/>
    </row>
    <row r="568" spans="2:18" s="29" customFormat="1" ht="37.5" customHeight="1" thickBot="1">
      <c r="B568" s="56"/>
      <c r="C568" s="57" t="s">
        <v>1</v>
      </c>
      <c r="D568" s="56" t="s">
        <v>14</v>
      </c>
      <c r="E568" s="150" t="s">
        <v>71</v>
      </c>
      <c r="F568" s="151" t="s">
        <v>72</v>
      </c>
      <c r="G568" s="151" t="s">
        <v>70</v>
      </c>
      <c r="H568" s="152" t="s">
        <v>13</v>
      </c>
      <c r="I568" s="150" t="s">
        <v>71</v>
      </c>
      <c r="J568" s="151" t="s">
        <v>72</v>
      </c>
      <c r="K568" s="151" t="s">
        <v>70</v>
      </c>
      <c r="L568" s="152" t="s">
        <v>13</v>
      </c>
      <c r="N568" s="126"/>
      <c r="O568" s="126"/>
      <c r="P568" s="126"/>
      <c r="Q568" s="126"/>
      <c r="R568" s="126"/>
    </row>
    <row r="569" spans="2:18" s="29" customFormat="1" ht="12.75" thickBot="1">
      <c r="B569" s="52" t="s">
        <v>15</v>
      </c>
      <c r="C569" s="31">
        <v>623</v>
      </c>
      <c r="D569" s="58" t="s">
        <v>44</v>
      </c>
      <c r="E569" s="153"/>
      <c r="F569" s="154"/>
      <c r="G569" s="154"/>
      <c r="H569" s="155"/>
      <c r="I569" s="153"/>
      <c r="J569" s="154"/>
      <c r="K569" s="154"/>
      <c r="L569" s="155"/>
      <c r="N569" s="126"/>
      <c r="O569" s="126"/>
      <c r="P569" s="126"/>
      <c r="Q569" s="126"/>
      <c r="R569" s="126"/>
    </row>
    <row r="570" spans="2:18" s="29" customFormat="1" ht="12" customHeight="1">
      <c r="B570" s="19" t="s">
        <v>10</v>
      </c>
      <c r="C570" s="601" t="s">
        <v>16</v>
      </c>
      <c r="D570" s="601"/>
      <c r="E570" s="173"/>
      <c r="F570" s="167">
        <v>448650</v>
      </c>
      <c r="G570" s="74"/>
      <c r="H570" s="54">
        <f>SUM(E570:G570)</f>
        <v>448650</v>
      </c>
      <c r="I570" s="173"/>
      <c r="J570" s="167">
        <v>418613</v>
      </c>
      <c r="K570" s="74"/>
      <c r="L570" s="54">
        <f>SUM(I570:K570)</f>
        <v>418613</v>
      </c>
      <c r="N570" s="126"/>
      <c r="O570" s="126"/>
      <c r="P570" s="126"/>
      <c r="Q570" s="126"/>
      <c r="R570" s="126"/>
    </row>
    <row r="571" spans="2:18" s="29" customFormat="1">
      <c r="B571" s="20">
        <v>1000</v>
      </c>
      <c r="C571" s="231" t="s">
        <v>2</v>
      </c>
      <c r="D571" s="231"/>
      <c r="E571" s="78"/>
      <c r="F571" s="75">
        <v>405074</v>
      </c>
      <c r="G571" s="75"/>
      <c r="H571" s="54">
        <f t="shared" ref="H571:H580" si="145">SUM(E571:G571)</f>
        <v>405074</v>
      </c>
      <c r="I571" s="78"/>
      <c r="J571" s="75">
        <v>373618</v>
      </c>
      <c r="K571" s="75"/>
      <c r="L571" s="54">
        <f t="shared" ref="L571:L580" si="146">SUM(I571:K571)</f>
        <v>373618</v>
      </c>
      <c r="N571" s="126"/>
      <c r="O571" s="126"/>
      <c r="P571" s="126"/>
      <c r="Q571" s="126"/>
      <c r="R571" s="126"/>
    </row>
    <row r="572" spans="2:18" s="29" customFormat="1">
      <c r="B572" s="21" t="s">
        <v>190</v>
      </c>
      <c r="C572" s="231" t="s">
        <v>191</v>
      </c>
      <c r="D572" s="231"/>
      <c r="E572" s="78"/>
      <c r="F572" s="75">
        <v>7040</v>
      </c>
      <c r="G572" s="75"/>
      <c r="H572" s="54">
        <f t="shared" si="145"/>
        <v>7040</v>
      </c>
      <c r="I572" s="78"/>
      <c r="J572" s="75">
        <v>2484</v>
      </c>
      <c r="K572" s="75"/>
      <c r="L572" s="54">
        <f t="shared" si="146"/>
        <v>2484</v>
      </c>
      <c r="N572" s="126"/>
      <c r="O572" s="126"/>
      <c r="P572" s="126"/>
      <c r="Q572" s="126"/>
      <c r="R572" s="126"/>
    </row>
    <row r="573" spans="2:18" s="29" customFormat="1">
      <c r="B573" s="22" t="s">
        <v>28</v>
      </c>
      <c r="C573" s="232" t="s">
        <v>192</v>
      </c>
      <c r="D573" s="232"/>
      <c r="E573" s="78"/>
      <c r="F573" s="75"/>
      <c r="G573" s="75"/>
      <c r="H573" s="54">
        <f t="shared" si="145"/>
        <v>0</v>
      </c>
      <c r="I573" s="78"/>
      <c r="J573" s="75"/>
      <c r="K573" s="75"/>
      <c r="L573" s="54">
        <f t="shared" si="146"/>
        <v>0</v>
      </c>
      <c r="N573" s="126"/>
      <c r="O573" s="126"/>
      <c r="P573" s="126"/>
      <c r="Q573" s="126"/>
      <c r="R573" s="126"/>
    </row>
    <row r="574" spans="2:18" s="29" customFormat="1">
      <c r="B574" s="20">
        <v>4200</v>
      </c>
      <c r="C574" s="232" t="s">
        <v>3</v>
      </c>
      <c r="D574" s="232"/>
      <c r="E574" s="78"/>
      <c r="F574" s="75"/>
      <c r="G574" s="75"/>
      <c r="H574" s="54">
        <f t="shared" si="145"/>
        <v>0</v>
      </c>
      <c r="I574" s="78"/>
      <c r="J574" s="75"/>
      <c r="K574" s="75"/>
      <c r="L574" s="54">
        <f t="shared" si="146"/>
        <v>0</v>
      </c>
      <c r="N574" s="126"/>
      <c r="O574" s="126"/>
      <c r="P574" s="126"/>
      <c r="Q574" s="126"/>
      <c r="R574" s="126"/>
    </row>
    <row r="575" spans="2:18" s="29" customFormat="1" ht="12" customHeight="1">
      <c r="B575" s="13"/>
      <c r="C575" s="9">
        <v>4214</v>
      </c>
      <c r="D575" s="8" t="s">
        <v>193</v>
      </c>
      <c r="E575" s="78"/>
      <c r="F575" s="75"/>
      <c r="G575" s="75"/>
      <c r="H575" s="54">
        <f t="shared" si="145"/>
        <v>0</v>
      </c>
      <c r="I575" s="78"/>
      <c r="J575" s="75"/>
      <c r="K575" s="75"/>
      <c r="L575" s="54">
        <f t="shared" si="146"/>
        <v>0</v>
      </c>
      <c r="N575" s="126"/>
      <c r="O575" s="126"/>
      <c r="P575" s="126"/>
      <c r="Q575" s="126"/>
      <c r="R575" s="126"/>
    </row>
    <row r="576" spans="2:18" s="29" customFormat="1">
      <c r="B576" s="20">
        <v>4300</v>
      </c>
      <c r="C576" s="230" t="s">
        <v>4</v>
      </c>
      <c r="D576" s="230"/>
      <c r="E576" s="78"/>
      <c r="F576" s="75"/>
      <c r="G576" s="75"/>
      <c r="H576" s="54">
        <f t="shared" si="145"/>
        <v>0</v>
      </c>
      <c r="I576" s="78"/>
      <c r="J576" s="75"/>
      <c r="K576" s="75"/>
      <c r="L576" s="54">
        <f t="shared" si="146"/>
        <v>0</v>
      </c>
      <c r="N576" s="126"/>
      <c r="O576" s="126"/>
      <c r="P576" s="126"/>
      <c r="Q576" s="126"/>
      <c r="R576" s="126"/>
    </row>
    <row r="577" spans="2:18" s="29" customFormat="1">
      <c r="B577" s="20">
        <v>4500</v>
      </c>
      <c r="C577" s="232" t="s">
        <v>5</v>
      </c>
      <c r="D577" s="232"/>
      <c r="E577" s="78"/>
      <c r="F577" s="75"/>
      <c r="G577" s="75"/>
      <c r="H577" s="54">
        <f t="shared" si="145"/>
        <v>0</v>
      </c>
      <c r="I577" s="78"/>
      <c r="J577" s="75"/>
      <c r="K577" s="75"/>
      <c r="L577" s="54">
        <f t="shared" si="146"/>
        <v>0</v>
      </c>
      <c r="N577" s="126"/>
      <c r="O577" s="126"/>
      <c r="P577" s="126"/>
      <c r="Q577" s="126"/>
      <c r="R577" s="126"/>
    </row>
    <row r="578" spans="2:18" s="29" customFormat="1" ht="12" customHeight="1">
      <c r="B578" s="20">
        <v>4600</v>
      </c>
      <c r="C578" s="600" t="s">
        <v>6</v>
      </c>
      <c r="D578" s="600"/>
      <c r="E578" s="78"/>
      <c r="F578" s="75"/>
      <c r="G578" s="75"/>
      <c r="H578" s="54">
        <f t="shared" si="145"/>
        <v>0</v>
      </c>
      <c r="I578" s="78"/>
      <c r="J578" s="75"/>
      <c r="K578" s="75"/>
      <c r="L578" s="54">
        <f t="shared" si="146"/>
        <v>0</v>
      </c>
      <c r="N578" s="126"/>
      <c r="O578" s="126"/>
      <c r="P578" s="126"/>
      <c r="Q578" s="126"/>
      <c r="R578" s="126"/>
    </row>
    <row r="579" spans="2:18" s="29" customFormat="1">
      <c r="B579" s="23" t="s">
        <v>243</v>
      </c>
      <c r="C579" s="233" t="s">
        <v>12</v>
      </c>
      <c r="D579" s="233"/>
      <c r="E579" s="78"/>
      <c r="F579" s="75">
        <v>666800</v>
      </c>
      <c r="G579" s="75"/>
      <c r="H579" s="54">
        <f t="shared" si="145"/>
        <v>666800</v>
      </c>
      <c r="I579" s="78"/>
      <c r="J579" s="75">
        <v>196374</v>
      </c>
      <c r="K579" s="75"/>
      <c r="L579" s="54">
        <f t="shared" si="146"/>
        <v>196374</v>
      </c>
      <c r="N579" s="126"/>
      <c r="O579" s="126"/>
      <c r="P579" s="126"/>
      <c r="Q579" s="126"/>
      <c r="R579" s="126"/>
    </row>
    <row r="580" spans="2:18" s="29" customFormat="1" ht="12.75" thickBot="1">
      <c r="B580" s="24">
        <v>98</v>
      </c>
      <c r="C580" s="234" t="s">
        <v>7</v>
      </c>
      <c r="D580" s="232"/>
      <c r="E580" s="157"/>
      <c r="F580" s="158"/>
      <c r="G580" s="158"/>
      <c r="H580" s="54">
        <f t="shared" si="145"/>
        <v>0</v>
      </c>
      <c r="I580" s="157"/>
      <c r="J580" s="158"/>
      <c r="K580" s="158"/>
      <c r="L580" s="54">
        <f t="shared" si="146"/>
        <v>0</v>
      </c>
      <c r="N580" s="126"/>
      <c r="O580" s="126"/>
      <c r="P580" s="126"/>
      <c r="Q580" s="126"/>
      <c r="R580" s="126"/>
    </row>
    <row r="581" spans="2:18" s="29" customFormat="1" ht="12.75" thickBot="1">
      <c r="B581" s="14"/>
      <c r="C581" s="15"/>
      <c r="D581" s="16" t="s">
        <v>68</v>
      </c>
      <c r="E581" s="147">
        <f>SUM(E570+E571+E572+E573+E574+E576+E577+E578+E579+E580)</f>
        <v>0</v>
      </c>
      <c r="F581" s="148">
        <f t="shared" ref="F581:H581" si="147">SUM(F570+F571+F572+F573+F574+F576+F577+F578+F579+F580)</f>
        <v>1527564</v>
      </c>
      <c r="G581" s="148">
        <f t="shared" si="147"/>
        <v>0</v>
      </c>
      <c r="H581" s="149">
        <f t="shared" si="147"/>
        <v>1527564</v>
      </c>
      <c r="I581" s="147">
        <f>SUM(I570+I571+I572+I573+I574+I576+I577+I578+I579+I580)</f>
        <v>0</v>
      </c>
      <c r="J581" s="148">
        <f t="shared" ref="J581:L581" si="148">SUM(J570+J571+J572+J573+J574+J576+J577+J578+J579+J580)</f>
        <v>991089</v>
      </c>
      <c r="K581" s="148">
        <f t="shared" si="148"/>
        <v>0</v>
      </c>
      <c r="L581" s="149">
        <f t="shared" si="148"/>
        <v>991089</v>
      </c>
      <c r="N581" s="126"/>
      <c r="O581" s="126"/>
      <c r="P581" s="126"/>
      <c r="Q581" s="126"/>
      <c r="R581" s="126"/>
    </row>
    <row r="582" spans="2:18" s="29" customFormat="1" ht="12" customHeight="1" thickBot="1">
      <c r="B582" s="64"/>
      <c r="C582" s="233"/>
      <c r="D582" s="233"/>
      <c r="E582" s="28"/>
      <c r="F582" s="28"/>
      <c r="G582" s="28"/>
      <c r="H582" s="28"/>
      <c r="I582" s="28"/>
      <c r="J582" s="28"/>
      <c r="K582" s="28"/>
      <c r="L582" s="28"/>
      <c r="N582" s="126"/>
      <c r="O582" s="126"/>
      <c r="P582" s="126"/>
      <c r="Q582" s="126"/>
      <c r="R582" s="126"/>
    </row>
    <row r="583" spans="2:18" s="29" customFormat="1" ht="37.5" customHeight="1" thickBot="1">
      <c r="B583" s="10"/>
      <c r="C583" s="143" t="s">
        <v>1</v>
      </c>
      <c r="D583" s="10" t="s">
        <v>14</v>
      </c>
      <c r="E583" s="150" t="s">
        <v>71</v>
      </c>
      <c r="F583" s="151" t="s">
        <v>72</v>
      </c>
      <c r="G583" s="151" t="s">
        <v>70</v>
      </c>
      <c r="H583" s="152" t="s">
        <v>13</v>
      </c>
      <c r="I583" s="150" t="s">
        <v>71</v>
      </c>
      <c r="J583" s="151" t="s">
        <v>72</v>
      </c>
      <c r="K583" s="151" t="s">
        <v>70</v>
      </c>
      <c r="L583" s="152" t="s">
        <v>13</v>
      </c>
      <c r="N583" s="126"/>
      <c r="O583" s="126"/>
      <c r="P583" s="126"/>
      <c r="Q583" s="126"/>
      <c r="R583" s="126"/>
    </row>
    <row r="584" spans="2:18" s="29" customFormat="1" ht="12.75" thickBot="1">
      <c r="B584" s="52" t="s">
        <v>15</v>
      </c>
      <c r="C584" s="11">
        <v>629</v>
      </c>
      <c r="D584" s="12" t="s">
        <v>45</v>
      </c>
      <c r="E584" s="153"/>
      <c r="F584" s="154"/>
      <c r="G584" s="154"/>
      <c r="H584" s="155"/>
      <c r="I584" s="153"/>
      <c r="J584" s="154"/>
      <c r="K584" s="154"/>
      <c r="L584" s="155"/>
      <c r="N584" s="126"/>
      <c r="O584" s="126"/>
      <c r="P584" s="126"/>
      <c r="Q584" s="126"/>
      <c r="R584" s="126"/>
    </row>
    <row r="585" spans="2:18" s="29" customFormat="1" ht="18" customHeight="1">
      <c r="B585" s="19" t="s">
        <v>10</v>
      </c>
      <c r="C585" s="601" t="s">
        <v>16</v>
      </c>
      <c r="D585" s="601"/>
      <c r="E585" s="173"/>
      <c r="F585" s="167">
        <v>62830</v>
      </c>
      <c r="G585" s="74"/>
      <c r="H585" s="54">
        <f>SUM(E585:G585)</f>
        <v>62830</v>
      </c>
      <c r="I585" s="173"/>
      <c r="J585" s="167">
        <v>57176</v>
      </c>
      <c r="K585" s="74"/>
      <c r="L585" s="54">
        <f>SUM(I585:K585)</f>
        <v>57176</v>
      </c>
      <c r="M585" s="165"/>
      <c r="N585" s="126"/>
      <c r="O585" s="126"/>
      <c r="P585" s="126"/>
      <c r="Q585" s="126"/>
      <c r="R585" s="126"/>
    </row>
    <row r="586" spans="2:18" s="29" customFormat="1">
      <c r="B586" s="20">
        <v>1000</v>
      </c>
      <c r="C586" s="231" t="s">
        <v>2</v>
      </c>
      <c r="D586" s="231"/>
      <c r="E586" s="78"/>
      <c r="F586" s="75">
        <v>30700</v>
      </c>
      <c r="G586" s="75"/>
      <c r="H586" s="54">
        <f t="shared" ref="H586:H595" si="149">SUM(E586:G586)</f>
        <v>30700</v>
      </c>
      <c r="I586" s="78"/>
      <c r="J586" s="75">
        <v>11250</v>
      </c>
      <c r="K586" s="75"/>
      <c r="L586" s="54">
        <f t="shared" ref="L586:L595" si="150">SUM(I586:K586)</f>
        <v>11250</v>
      </c>
      <c r="M586" s="165"/>
      <c r="N586" s="126"/>
      <c r="O586" s="126"/>
      <c r="P586" s="126"/>
      <c r="Q586" s="126"/>
      <c r="R586" s="126"/>
    </row>
    <row r="587" spans="2:18" s="29" customFormat="1" ht="12" customHeight="1">
      <c r="B587" s="21" t="s">
        <v>190</v>
      </c>
      <c r="C587" s="231" t="s">
        <v>191</v>
      </c>
      <c r="D587" s="231"/>
      <c r="E587" s="78"/>
      <c r="F587" s="75"/>
      <c r="G587" s="75"/>
      <c r="H587" s="54">
        <f t="shared" si="149"/>
        <v>0</v>
      </c>
      <c r="I587" s="78"/>
      <c r="J587" s="75"/>
      <c r="K587" s="75"/>
      <c r="L587" s="54">
        <f t="shared" si="150"/>
        <v>0</v>
      </c>
      <c r="M587" s="165"/>
      <c r="N587" s="126"/>
      <c r="O587" s="126"/>
      <c r="P587" s="126"/>
      <c r="Q587" s="126"/>
      <c r="R587" s="126"/>
    </row>
    <row r="588" spans="2:18" s="29" customFormat="1">
      <c r="B588" s="22" t="s">
        <v>28</v>
      </c>
      <c r="C588" s="232" t="s">
        <v>192</v>
      </c>
      <c r="D588" s="232"/>
      <c r="E588" s="78"/>
      <c r="F588" s="75"/>
      <c r="G588" s="75"/>
      <c r="H588" s="54">
        <f t="shared" si="149"/>
        <v>0</v>
      </c>
      <c r="I588" s="78"/>
      <c r="J588" s="75"/>
      <c r="K588" s="75"/>
      <c r="L588" s="54">
        <f t="shared" si="150"/>
        <v>0</v>
      </c>
      <c r="M588" s="165"/>
      <c r="N588" s="126"/>
      <c r="O588" s="126"/>
      <c r="P588" s="126"/>
      <c r="Q588" s="126"/>
      <c r="R588" s="126"/>
    </row>
    <row r="589" spans="2:18" s="29" customFormat="1">
      <c r="B589" s="20">
        <v>4200</v>
      </c>
      <c r="C589" s="232" t="s">
        <v>3</v>
      </c>
      <c r="D589" s="232"/>
      <c r="E589" s="78"/>
      <c r="F589" s="75"/>
      <c r="G589" s="75"/>
      <c r="H589" s="54">
        <f t="shared" si="149"/>
        <v>0</v>
      </c>
      <c r="I589" s="78"/>
      <c r="J589" s="75"/>
      <c r="K589" s="75"/>
      <c r="L589" s="54">
        <f t="shared" si="150"/>
        <v>0</v>
      </c>
      <c r="M589" s="165"/>
      <c r="N589" s="126"/>
      <c r="O589" s="126"/>
      <c r="P589" s="126"/>
      <c r="Q589" s="126"/>
      <c r="R589" s="126"/>
    </row>
    <row r="590" spans="2:18" s="29" customFormat="1">
      <c r="B590" s="13"/>
      <c r="C590" s="9">
        <v>4214</v>
      </c>
      <c r="D590" s="8" t="s">
        <v>193</v>
      </c>
      <c r="E590" s="78"/>
      <c r="F590" s="75"/>
      <c r="G590" s="75"/>
      <c r="H590" s="54">
        <f t="shared" si="149"/>
        <v>0</v>
      </c>
      <c r="I590" s="78"/>
      <c r="J590" s="75"/>
      <c r="K590" s="75"/>
      <c r="L590" s="54">
        <f t="shared" si="150"/>
        <v>0</v>
      </c>
      <c r="M590" s="165"/>
      <c r="N590" s="126"/>
      <c r="O590" s="126"/>
      <c r="P590" s="126"/>
      <c r="Q590" s="126"/>
      <c r="R590" s="126"/>
    </row>
    <row r="591" spans="2:18" s="29" customFormat="1">
      <c r="B591" s="20">
        <v>4300</v>
      </c>
      <c r="C591" s="230" t="s">
        <v>4</v>
      </c>
      <c r="D591" s="230"/>
      <c r="E591" s="78"/>
      <c r="F591" s="75"/>
      <c r="G591" s="75"/>
      <c r="H591" s="54">
        <f t="shared" si="149"/>
        <v>0</v>
      </c>
      <c r="I591" s="78"/>
      <c r="J591" s="75"/>
      <c r="K591" s="75"/>
      <c r="L591" s="54">
        <f t="shared" si="150"/>
        <v>0</v>
      </c>
      <c r="M591" s="165"/>
      <c r="N591" s="126"/>
      <c r="O591" s="126"/>
      <c r="P591" s="126"/>
      <c r="Q591" s="126"/>
      <c r="R591" s="126"/>
    </row>
    <row r="592" spans="2:18" s="29" customFormat="1" ht="15.75" customHeight="1">
      <c r="B592" s="20">
        <v>4500</v>
      </c>
      <c r="C592" s="232" t="s">
        <v>5</v>
      </c>
      <c r="D592" s="232"/>
      <c r="E592" s="78"/>
      <c r="F592" s="75"/>
      <c r="G592" s="75"/>
      <c r="H592" s="54">
        <f t="shared" si="149"/>
        <v>0</v>
      </c>
      <c r="I592" s="78"/>
      <c r="J592" s="75"/>
      <c r="K592" s="75"/>
      <c r="L592" s="54">
        <f t="shared" si="150"/>
        <v>0</v>
      </c>
      <c r="M592" s="165"/>
      <c r="N592" s="126"/>
      <c r="O592" s="126"/>
      <c r="P592" s="126"/>
      <c r="Q592" s="126"/>
      <c r="R592" s="126"/>
    </row>
    <row r="593" spans="2:18" s="29" customFormat="1">
      <c r="B593" s="20">
        <v>4600</v>
      </c>
      <c r="C593" s="600" t="s">
        <v>6</v>
      </c>
      <c r="D593" s="600"/>
      <c r="E593" s="78"/>
      <c r="F593" s="75"/>
      <c r="G593" s="75"/>
      <c r="H593" s="54">
        <f t="shared" si="149"/>
        <v>0</v>
      </c>
      <c r="I593" s="78"/>
      <c r="J593" s="75"/>
      <c r="K593" s="75"/>
      <c r="L593" s="54">
        <f t="shared" si="150"/>
        <v>0</v>
      </c>
      <c r="M593" s="165"/>
      <c r="N593" s="126"/>
      <c r="O593" s="126"/>
      <c r="P593" s="126"/>
      <c r="Q593" s="126"/>
      <c r="R593" s="126"/>
    </row>
    <row r="594" spans="2:18" s="29" customFormat="1">
      <c r="B594" s="202" t="s">
        <v>243</v>
      </c>
      <c r="C594" s="233" t="s">
        <v>12</v>
      </c>
      <c r="D594" s="233"/>
      <c r="E594" s="78"/>
      <c r="F594" s="75"/>
      <c r="G594" s="75"/>
      <c r="H594" s="54">
        <f t="shared" si="149"/>
        <v>0</v>
      </c>
      <c r="I594" s="78"/>
      <c r="J594" s="75"/>
      <c r="K594" s="75"/>
      <c r="L594" s="54">
        <f t="shared" si="150"/>
        <v>0</v>
      </c>
      <c r="M594" s="165"/>
      <c r="N594" s="126"/>
      <c r="O594" s="126"/>
      <c r="P594" s="126"/>
      <c r="Q594" s="126"/>
      <c r="R594" s="126"/>
    </row>
    <row r="595" spans="2:18" s="29" customFormat="1" ht="12" customHeight="1" thickBot="1">
      <c r="B595" s="24">
        <v>98</v>
      </c>
      <c r="C595" s="234" t="s">
        <v>7</v>
      </c>
      <c r="D595" s="232"/>
      <c r="E595" s="157"/>
      <c r="F595" s="158"/>
      <c r="G595" s="158"/>
      <c r="H595" s="54">
        <f t="shared" si="149"/>
        <v>0</v>
      </c>
      <c r="I595" s="157"/>
      <c r="J595" s="158"/>
      <c r="K595" s="158"/>
      <c r="L595" s="54">
        <f t="shared" si="150"/>
        <v>0</v>
      </c>
      <c r="M595" s="165"/>
      <c r="N595" s="126"/>
      <c r="O595" s="126"/>
      <c r="P595" s="126"/>
      <c r="Q595" s="126"/>
      <c r="R595" s="126"/>
    </row>
    <row r="596" spans="2:18" s="29" customFormat="1" ht="12.75" thickBot="1">
      <c r="B596" s="14"/>
      <c r="C596" s="15"/>
      <c r="D596" s="16" t="s">
        <v>68</v>
      </c>
      <c r="E596" s="147">
        <f>SUM(E585+E586+E587+E588+E589+E591+E592+E593+E594+E595)</f>
        <v>0</v>
      </c>
      <c r="F596" s="148">
        <f t="shared" ref="F596:H596" si="151">SUM(F585+F586+F587+F588+F589+F591+F592+F593+F594+F595)</f>
        <v>93530</v>
      </c>
      <c r="G596" s="148">
        <f t="shared" si="151"/>
        <v>0</v>
      </c>
      <c r="H596" s="149">
        <f t="shared" si="151"/>
        <v>93530</v>
      </c>
      <c r="I596" s="147">
        <f>SUM(I585+I586+I587+I588+I589+I591+I592+I593+I594+I595)</f>
        <v>0</v>
      </c>
      <c r="J596" s="148">
        <f t="shared" ref="J596:L596" si="152">SUM(J585+J586+J587+J588+J589+J591+J592+J593+J594+J595)</f>
        <v>68426</v>
      </c>
      <c r="K596" s="148">
        <f t="shared" si="152"/>
        <v>0</v>
      </c>
      <c r="L596" s="149">
        <f t="shared" si="152"/>
        <v>68426</v>
      </c>
      <c r="M596" s="165"/>
      <c r="N596" s="126"/>
      <c r="O596" s="126"/>
      <c r="P596" s="126"/>
      <c r="Q596" s="126"/>
      <c r="R596" s="126"/>
    </row>
    <row r="597" spans="2:18" s="29" customFormat="1">
      <c r="B597" s="607" t="s">
        <v>47</v>
      </c>
      <c r="C597" s="607"/>
      <c r="D597" s="607"/>
      <c r="E597" s="28"/>
      <c r="F597" s="28"/>
      <c r="G597" s="28"/>
      <c r="H597" s="28"/>
      <c r="I597" s="28"/>
      <c r="J597" s="28"/>
      <c r="K597" s="28"/>
      <c r="L597" s="28"/>
      <c r="N597" s="126"/>
      <c r="O597" s="126"/>
      <c r="P597" s="126"/>
      <c r="Q597" s="126"/>
      <c r="R597" s="126"/>
    </row>
    <row r="598" spans="2:18" s="29" customFormat="1">
      <c r="B598" s="608" t="s">
        <v>46</v>
      </c>
      <c r="C598" s="608"/>
      <c r="D598" s="608"/>
      <c r="E598" s="28">
        <f>SUM(E476+E596+E581+E566+E551+E536+E521+E506+E491)</f>
        <v>0</v>
      </c>
      <c r="F598" s="28">
        <f t="shared" ref="F598:L598" si="153">SUM(F476+F596+F581+F566+F551+F536+F521+F506+F491)</f>
        <v>5802222</v>
      </c>
      <c r="G598" s="28">
        <f t="shared" si="153"/>
        <v>0</v>
      </c>
      <c r="H598" s="28">
        <f t="shared" si="153"/>
        <v>5802222</v>
      </c>
      <c r="I598" s="28">
        <f t="shared" si="153"/>
        <v>0</v>
      </c>
      <c r="J598" s="28">
        <f t="shared" si="153"/>
        <v>2960604</v>
      </c>
      <c r="K598" s="28">
        <f t="shared" si="153"/>
        <v>0</v>
      </c>
      <c r="L598" s="28">
        <f t="shared" si="153"/>
        <v>2960604</v>
      </c>
      <c r="M598" s="18"/>
      <c r="N598" s="33"/>
      <c r="O598" s="33"/>
      <c r="P598" s="33"/>
      <c r="Q598" s="33"/>
      <c r="R598" s="33"/>
    </row>
    <row r="599" spans="2:18" s="29" customFormat="1" ht="12.75" thickBot="1">
      <c r="B599" s="399"/>
      <c r="C599" s="399"/>
      <c r="D599" s="399"/>
      <c r="E599" s="91"/>
      <c r="F599" s="91"/>
      <c r="G599" s="91"/>
      <c r="H599" s="91"/>
      <c r="I599" s="91"/>
      <c r="J599" s="91"/>
      <c r="K599" s="91"/>
      <c r="L599" s="91"/>
      <c r="N599" s="126"/>
      <c r="O599" s="126"/>
      <c r="P599" s="126"/>
      <c r="Q599" s="126"/>
      <c r="R599" s="126"/>
    </row>
    <row r="600" spans="2:18" s="29" customFormat="1" ht="36" customHeight="1" thickBot="1">
      <c r="B600" s="10"/>
      <c r="C600" s="143" t="s">
        <v>1</v>
      </c>
      <c r="D600" s="10" t="s">
        <v>14</v>
      </c>
      <c r="E600" s="150" t="s">
        <v>71</v>
      </c>
      <c r="F600" s="151" t="s">
        <v>72</v>
      </c>
      <c r="G600" s="151" t="s">
        <v>70</v>
      </c>
      <c r="H600" s="152" t="s">
        <v>13</v>
      </c>
      <c r="I600" s="150" t="s">
        <v>71</v>
      </c>
      <c r="J600" s="151" t="s">
        <v>72</v>
      </c>
      <c r="K600" s="151" t="s">
        <v>70</v>
      </c>
      <c r="L600" s="152" t="s">
        <v>13</v>
      </c>
      <c r="N600" s="126"/>
      <c r="O600" s="126"/>
      <c r="P600" s="126"/>
      <c r="Q600" s="126"/>
      <c r="R600" s="126"/>
    </row>
    <row r="601" spans="2:18" s="29" customFormat="1" ht="12.75" thickBot="1">
      <c r="B601" s="52" t="s">
        <v>15</v>
      </c>
      <c r="C601" s="11">
        <v>701</v>
      </c>
      <c r="D601" s="12" t="s">
        <v>48</v>
      </c>
      <c r="E601" s="153"/>
      <c r="F601" s="154"/>
      <c r="G601" s="154"/>
      <c r="H601" s="155"/>
      <c r="I601" s="153"/>
      <c r="J601" s="154"/>
      <c r="K601" s="154"/>
      <c r="L601" s="155"/>
      <c r="N601" s="126"/>
      <c r="O601" s="126"/>
      <c r="P601" s="126"/>
      <c r="Q601" s="126"/>
      <c r="R601" s="126"/>
    </row>
    <row r="602" spans="2:18" s="29" customFormat="1" ht="12" customHeight="1">
      <c r="B602" s="19" t="s">
        <v>10</v>
      </c>
      <c r="C602" s="601" t="s">
        <v>16</v>
      </c>
      <c r="D602" s="601"/>
      <c r="E602" s="173"/>
      <c r="F602" s="167"/>
      <c r="G602" s="74"/>
      <c r="H602" s="54">
        <f>SUM(E602:G602)</f>
        <v>0</v>
      </c>
      <c r="I602" s="173"/>
      <c r="J602" s="167"/>
      <c r="K602" s="74"/>
      <c r="L602" s="54">
        <f>SUM(I602:K602)</f>
        <v>0</v>
      </c>
      <c r="N602" s="126"/>
      <c r="O602" s="126"/>
      <c r="P602" s="126"/>
      <c r="Q602" s="126"/>
      <c r="R602" s="126"/>
    </row>
    <row r="603" spans="2:18" s="29" customFormat="1">
      <c r="B603" s="20">
        <v>1000</v>
      </c>
      <c r="C603" s="231" t="s">
        <v>2</v>
      </c>
      <c r="D603" s="231"/>
      <c r="E603" s="78"/>
      <c r="F603" s="75">
        <v>10000</v>
      </c>
      <c r="G603" s="75"/>
      <c r="H603" s="54">
        <f t="shared" ref="H603:H612" si="154">SUM(E603:G603)</f>
        <v>10000</v>
      </c>
      <c r="I603" s="78"/>
      <c r="J603" s="75">
        <v>8138</v>
      </c>
      <c r="K603" s="75"/>
      <c r="L603" s="54">
        <f t="shared" ref="L603:L612" si="155">SUM(I603:K603)</f>
        <v>8138</v>
      </c>
      <c r="N603" s="126"/>
      <c r="O603" s="126"/>
      <c r="P603" s="126"/>
      <c r="Q603" s="126"/>
      <c r="R603" s="126"/>
    </row>
    <row r="604" spans="2:18" s="29" customFormat="1">
      <c r="B604" s="21" t="s">
        <v>190</v>
      </c>
      <c r="C604" s="231" t="s">
        <v>191</v>
      </c>
      <c r="D604" s="231"/>
      <c r="E604" s="78"/>
      <c r="F604" s="75"/>
      <c r="G604" s="75"/>
      <c r="H604" s="54">
        <f t="shared" si="154"/>
        <v>0</v>
      </c>
      <c r="I604" s="78"/>
      <c r="J604" s="75"/>
      <c r="K604" s="75"/>
      <c r="L604" s="54">
        <f t="shared" si="155"/>
        <v>0</v>
      </c>
      <c r="N604" s="126"/>
      <c r="O604" s="126"/>
      <c r="P604" s="126"/>
      <c r="Q604" s="126"/>
      <c r="R604" s="126"/>
    </row>
    <row r="605" spans="2:18" s="29" customFormat="1">
      <c r="B605" s="22" t="s">
        <v>28</v>
      </c>
      <c r="C605" s="232" t="s">
        <v>192</v>
      </c>
      <c r="D605" s="232"/>
      <c r="E605" s="78"/>
      <c r="F605" s="75"/>
      <c r="G605" s="75"/>
      <c r="H605" s="54">
        <f t="shared" si="154"/>
        <v>0</v>
      </c>
      <c r="I605" s="78"/>
      <c r="J605" s="75"/>
      <c r="K605" s="75"/>
      <c r="L605" s="54">
        <f t="shared" si="155"/>
        <v>0</v>
      </c>
      <c r="N605" s="126"/>
      <c r="O605" s="126"/>
      <c r="P605" s="126"/>
      <c r="Q605" s="126"/>
      <c r="R605" s="126"/>
    </row>
    <row r="606" spans="2:18" s="29" customFormat="1">
      <c r="B606" s="20">
        <v>4200</v>
      </c>
      <c r="C606" s="232" t="s">
        <v>3</v>
      </c>
      <c r="D606" s="232"/>
      <c r="E606" s="78"/>
      <c r="F606" s="75"/>
      <c r="G606" s="75"/>
      <c r="H606" s="54">
        <f t="shared" si="154"/>
        <v>0</v>
      </c>
      <c r="I606" s="78"/>
      <c r="J606" s="75"/>
      <c r="K606" s="75"/>
      <c r="L606" s="54">
        <f t="shared" si="155"/>
        <v>0</v>
      </c>
      <c r="N606" s="126"/>
      <c r="O606" s="126"/>
      <c r="P606" s="126"/>
      <c r="Q606" s="126"/>
      <c r="R606" s="126"/>
    </row>
    <row r="607" spans="2:18" s="29" customFormat="1" ht="18" customHeight="1">
      <c r="B607" s="13"/>
      <c r="C607" s="9">
        <v>4214</v>
      </c>
      <c r="D607" s="8" t="s">
        <v>193</v>
      </c>
      <c r="E607" s="78"/>
      <c r="F607" s="75"/>
      <c r="G607" s="75"/>
      <c r="H607" s="54">
        <f t="shared" si="154"/>
        <v>0</v>
      </c>
      <c r="I607" s="78"/>
      <c r="J607" s="75"/>
      <c r="K607" s="75"/>
      <c r="L607" s="54">
        <f t="shared" si="155"/>
        <v>0</v>
      </c>
      <c r="N607" s="126"/>
      <c r="O607" s="126"/>
      <c r="P607" s="126"/>
      <c r="Q607" s="126"/>
      <c r="R607" s="126"/>
    </row>
    <row r="608" spans="2:18" s="29" customFormat="1">
      <c r="B608" s="20">
        <v>4300</v>
      </c>
      <c r="C608" s="230" t="s">
        <v>4</v>
      </c>
      <c r="D608" s="230"/>
      <c r="E608" s="78"/>
      <c r="F608" s="75"/>
      <c r="G608" s="75"/>
      <c r="H608" s="54">
        <f t="shared" si="154"/>
        <v>0</v>
      </c>
      <c r="I608" s="78"/>
      <c r="J608" s="75"/>
      <c r="K608" s="75"/>
      <c r="L608" s="54">
        <f t="shared" si="155"/>
        <v>0</v>
      </c>
      <c r="N608" s="126"/>
      <c r="O608" s="126"/>
      <c r="P608" s="126"/>
      <c r="Q608" s="126"/>
      <c r="R608" s="126"/>
    </row>
    <row r="609" spans="2:18" s="29" customFormat="1">
      <c r="B609" s="20">
        <v>4500</v>
      </c>
      <c r="C609" s="232" t="s">
        <v>5</v>
      </c>
      <c r="D609" s="232"/>
      <c r="E609" s="78"/>
      <c r="F609" s="75"/>
      <c r="G609" s="75"/>
      <c r="H609" s="54">
        <f t="shared" si="154"/>
        <v>0</v>
      </c>
      <c r="I609" s="78"/>
      <c r="J609" s="75"/>
      <c r="K609" s="75"/>
      <c r="L609" s="54">
        <f t="shared" si="155"/>
        <v>0</v>
      </c>
      <c r="N609" s="126"/>
      <c r="O609" s="126"/>
      <c r="P609" s="126"/>
      <c r="Q609" s="126"/>
      <c r="R609" s="126"/>
    </row>
    <row r="610" spans="2:18" s="29" customFormat="1" ht="12" customHeight="1">
      <c r="B610" s="20">
        <v>4600</v>
      </c>
      <c r="C610" s="600" t="s">
        <v>6</v>
      </c>
      <c r="D610" s="600"/>
      <c r="E610" s="78"/>
      <c r="F610" s="75"/>
      <c r="G610" s="75"/>
      <c r="H610" s="54">
        <f t="shared" si="154"/>
        <v>0</v>
      </c>
      <c r="I610" s="78"/>
      <c r="J610" s="75"/>
      <c r="K610" s="75"/>
      <c r="L610" s="54">
        <f t="shared" si="155"/>
        <v>0</v>
      </c>
      <c r="N610" s="126"/>
      <c r="O610" s="126"/>
      <c r="P610" s="126"/>
      <c r="Q610" s="126"/>
      <c r="R610" s="126"/>
    </row>
    <row r="611" spans="2:18" s="29" customFormat="1">
      <c r="B611" s="202" t="s">
        <v>243</v>
      </c>
      <c r="C611" s="233" t="s">
        <v>12</v>
      </c>
      <c r="D611" s="233"/>
      <c r="E611" s="78"/>
      <c r="F611" s="75"/>
      <c r="G611" s="75"/>
      <c r="H611" s="54">
        <f t="shared" si="154"/>
        <v>0</v>
      </c>
      <c r="I611" s="78"/>
      <c r="J611" s="75"/>
      <c r="K611" s="75"/>
      <c r="L611" s="54">
        <f t="shared" si="155"/>
        <v>0</v>
      </c>
      <c r="N611" s="126"/>
      <c r="O611" s="126"/>
      <c r="P611" s="126"/>
      <c r="Q611" s="126"/>
      <c r="R611" s="126"/>
    </row>
    <row r="612" spans="2:18" s="29" customFormat="1" ht="12.75" thickBot="1">
      <c r="B612" s="24">
        <v>98</v>
      </c>
      <c r="C612" s="234" t="s">
        <v>7</v>
      </c>
      <c r="D612" s="232"/>
      <c r="E612" s="157"/>
      <c r="F612" s="158"/>
      <c r="G612" s="158"/>
      <c r="H612" s="54">
        <f t="shared" si="154"/>
        <v>0</v>
      </c>
      <c r="I612" s="157"/>
      <c r="J612" s="158"/>
      <c r="K612" s="158"/>
      <c r="L612" s="54">
        <f t="shared" si="155"/>
        <v>0</v>
      </c>
      <c r="N612" s="126"/>
      <c r="O612" s="126"/>
      <c r="P612" s="126"/>
      <c r="Q612" s="126"/>
      <c r="R612" s="126"/>
    </row>
    <row r="613" spans="2:18" s="29" customFormat="1" ht="12.75" thickBot="1">
      <c r="B613" s="14"/>
      <c r="C613" s="15"/>
      <c r="D613" s="16" t="s">
        <v>68</v>
      </c>
      <c r="E613" s="147">
        <f>SUM(E602+E603+E604+E605+E606+E608+E609+E610+E611+E612)</f>
        <v>0</v>
      </c>
      <c r="F613" s="148">
        <f t="shared" ref="F613:H613" si="156">SUM(F602+F603+F604+F605+F606+F608+F609+F610+F611+F612)</f>
        <v>10000</v>
      </c>
      <c r="G613" s="148">
        <f t="shared" si="156"/>
        <v>0</v>
      </c>
      <c r="H613" s="149">
        <f t="shared" si="156"/>
        <v>10000</v>
      </c>
      <c r="I613" s="147">
        <f>SUM(I602+I603+I604+I605+I606+I608+I609+I610+I611+I612)</f>
        <v>0</v>
      </c>
      <c r="J613" s="148">
        <f t="shared" ref="J613:L613" si="157">SUM(J602+J603+J604+J605+J606+J608+J609+J610+J611+J612)</f>
        <v>8138</v>
      </c>
      <c r="K613" s="148">
        <f t="shared" si="157"/>
        <v>0</v>
      </c>
      <c r="L613" s="149">
        <f t="shared" si="157"/>
        <v>8138</v>
      </c>
      <c r="N613" s="126"/>
      <c r="O613" s="126"/>
      <c r="P613" s="126"/>
      <c r="Q613" s="126"/>
      <c r="R613" s="126"/>
    </row>
    <row r="614" spans="2:18" s="29" customFormat="1" ht="12.75" thickBot="1">
      <c r="B614" s="69"/>
      <c r="C614" s="70"/>
      <c r="D614" s="71"/>
      <c r="E614" s="28"/>
      <c r="F614" s="28"/>
      <c r="G614" s="28"/>
      <c r="H614" s="28"/>
      <c r="I614" s="28"/>
      <c r="J614" s="28"/>
      <c r="K614" s="28"/>
      <c r="L614" s="28"/>
      <c r="N614" s="126"/>
      <c r="O614" s="126"/>
      <c r="P614" s="126"/>
      <c r="Q614" s="126"/>
      <c r="R614" s="126"/>
    </row>
    <row r="615" spans="2:18" s="29" customFormat="1" ht="36" customHeight="1" thickBot="1">
      <c r="B615" s="10"/>
      <c r="C615" s="143" t="s">
        <v>1</v>
      </c>
      <c r="D615" s="10" t="s">
        <v>14</v>
      </c>
      <c r="E615" s="150" t="s">
        <v>71</v>
      </c>
      <c r="F615" s="151" t="s">
        <v>72</v>
      </c>
      <c r="G615" s="151" t="s">
        <v>70</v>
      </c>
      <c r="H615" s="152" t="s">
        <v>13</v>
      </c>
      <c r="I615" s="150" t="s">
        <v>71</v>
      </c>
      <c r="J615" s="151" t="s">
        <v>72</v>
      </c>
      <c r="K615" s="151" t="s">
        <v>70</v>
      </c>
      <c r="L615" s="152" t="s">
        <v>13</v>
      </c>
      <c r="N615" s="126"/>
      <c r="O615" s="126"/>
      <c r="P615" s="126"/>
      <c r="Q615" s="126"/>
      <c r="R615" s="126"/>
    </row>
    <row r="616" spans="2:18" s="29" customFormat="1" ht="12.75" thickBot="1">
      <c r="B616" s="52" t="s">
        <v>15</v>
      </c>
      <c r="C616" s="11">
        <v>713</v>
      </c>
      <c r="D616" s="12" t="s">
        <v>49</v>
      </c>
      <c r="E616" s="153"/>
      <c r="F616" s="154"/>
      <c r="G616" s="154"/>
      <c r="H616" s="155"/>
      <c r="I616" s="153"/>
      <c r="J616" s="154"/>
      <c r="K616" s="154"/>
      <c r="L616" s="155"/>
      <c r="N616" s="126"/>
      <c r="O616" s="126"/>
      <c r="P616" s="126"/>
      <c r="Q616" s="126"/>
      <c r="R616" s="126"/>
    </row>
    <row r="617" spans="2:18" s="29" customFormat="1" ht="12" customHeight="1">
      <c r="B617" s="19" t="s">
        <v>10</v>
      </c>
      <c r="C617" s="601" t="s">
        <v>16</v>
      </c>
      <c r="D617" s="601"/>
      <c r="E617" s="173"/>
      <c r="F617" s="167"/>
      <c r="G617" s="74"/>
      <c r="H617" s="54">
        <f>SUM(E617:G617)</f>
        <v>0</v>
      </c>
      <c r="I617" s="173"/>
      <c r="J617" s="167"/>
      <c r="K617" s="74"/>
      <c r="L617" s="54">
        <f>SUM(I617:K617)</f>
        <v>0</v>
      </c>
      <c r="N617" s="126"/>
      <c r="O617" s="126"/>
      <c r="P617" s="126"/>
      <c r="Q617" s="126"/>
      <c r="R617" s="126"/>
    </row>
    <row r="618" spans="2:18" s="29" customFormat="1">
      <c r="B618" s="20">
        <v>1000</v>
      </c>
      <c r="C618" s="231" t="s">
        <v>2</v>
      </c>
      <c r="D618" s="231"/>
      <c r="E618" s="78">
        <v>11049</v>
      </c>
      <c r="F618" s="75"/>
      <c r="G618" s="75"/>
      <c r="H618" s="54">
        <f t="shared" ref="H618:H628" si="158">SUM(E618:G618)</f>
        <v>11049</v>
      </c>
      <c r="I618" s="78">
        <v>7200</v>
      </c>
      <c r="J618" s="75"/>
      <c r="K618" s="75"/>
      <c r="L618" s="54">
        <f t="shared" ref="L618:L628" si="159">SUM(I618:K618)</f>
        <v>7200</v>
      </c>
      <c r="N618" s="126"/>
      <c r="O618" s="126"/>
      <c r="P618" s="126"/>
      <c r="Q618" s="126"/>
      <c r="R618" s="126"/>
    </row>
    <row r="619" spans="2:18" s="29" customFormat="1">
      <c r="B619" s="21" t="s">
        <v>190</v>
      </c>
      <c r="C619" s="231" t="s">
        <v>191</v>
      </c>
      <c r="D619" s="231"/>
      <c r="E619" s="78"/>
      <c r="F619" s="75"/>
      <c r="G619" s="75"/>
      <c r="H619" s="54">
        <f t="shared" si="158"/>
        <v>0</v>
      </c>
      <c r="I619" s="78"/>
      <c r="J619" s="75"/>
      <c r="K619" s="75"/>
      <c r="L619" s="54">
        <f t="shared" si="159"/>
        <v>0</v>
      </c>
      <c r="N619" s="126"/>
      <c r="O619" s="126"/>
      <c r="P619" s="126"/>
      <c r="Q619" s="126"/>
      <c r="R619" s="126"/>
    </row>
    <row r="620" spans="2:18" s="29" customFormat="1">
      <c r="B620" s="22" t="s">
        <v>28</v>
      </c>
      <c r="C620" s="232" t="s">
        <v>192</v>
      </c>
      <c r="D620" s="232"/>
      <c r="E620" s="78"/>
      <c r="F620" s="75"/>
      <c r="G620" s="75"/>
      <c r="H620" s="54">
        <f t="shared" si="158"/>
        <v>0</v>
      </c>
      <c r="I620" s="78"/>
      <c r="J620" s="75"/>
      <c r="K620" s="75"/>
      <c r="L620" s="54">
        <f t="shared" si="159"/>
        <v>0</v>
      </c>
      <c r="N620" s="126"/>
      <c r="O620" s="126"/>
      <c r="P620" s="126"/>
      <c r="Q620" s="126"/>
      <c r="R620" s="126"/>
    </row>
    <row r="621" spans="2:18" s="29" customFormat="1">
      <c r="B621" s="20">
        <v>4200</v>
      </c>
      <c r="C621" s="232" t="s">
        <v>3</v>
      </c>
      <c r="D621" s="232"/>
      <c r="E621" s="78"/>
      <c r="F621" s="75"/>
      <c r="G621" s="75"/>
      <c r="H621" s="54">
        <f t="shared" si="158"/>
        <v>0</v>
      </c>
      <c r="I621" s="78"/>
      <c r="J621" s="75"/>
      <c r="K621" s="75"/>
      <c r="L621" s="54">
        <f t="shared" si="159"/>
        <v>0</v>
      </c>
      <c r="N621" s="126"/>
      <c r="O621" s="126"/>
      <c r="P621" s="126"/>
      <c r="Q621" s="126"/>
      <c r="R621" s="126"/>
    </row>
    <row r="622" spans="2:18" s="29" customFormat="1" ht="17.25" customHeight="1">
      <c r="B622" s="13"/>
      <c r="C622" s="9">
        <v>4214</v>
      </c>
      <c r="D622" s="8" t="s">
        <v>193</v>
      </c>
      <c r="E622" s="78"/>
      <c r="F622" s="75"/>
      <c r="G622" s="75"/>
      <c r="H622" s="54">
        <f t="shared" si="158"/>
        <v>0</v>
      </c>
      <c r="I622" s="78"/>
      <c r="J622" s="75"/>
      <c r="K622" s="75"/>
      <c r="L622" s="54">
        <f t="shared" si="159"/>
        <v>0</v>
      </c>
      <c r="N622" s="126"/>
      <c r="O622" s="126"/>
      <c r="P622" s="126"/>
      <c r="Q622" s="126"/>
      <c r="R622" s="126"/>
    </row>
    <row r="623" spans="2:18" s="29" customFormat="1">
      <c r="B623" s="20">
        <v>4300</v>
      </c>
      <c r="C623" s="230" t="s">
        <v>4</v>
      </c>
      <c r="D623" s="230"/>
      <c r="E623" s="78"/>
      <c r="F623" s="75"/>
      <c r="G623" s="75"/>
      <c r="H623" s="54">
        <f t="shared" si="158"/>
        <v>0</v>
      </c>
      <c r="I623" s="78"/>
      <c r="J623" s="75"/>
      <c r="K623" s="75"/>
      <c r="L623" s="54">
        <f t="shared" si="159"/>
        <v>0</v>
      </c>
      <c r="N623" s="126"/>
      <c r="O623" s="126"/>
      <c r="P623" s="126"/>
      <c r="Q623" s="126"/>
      <c r="R623" s="126"/>
    </row>
    <row r="624" spans="2:18" s="29" customFormat="1">
      <c r="B624" s="20">
        <v>4500</v>
      </c>
      <c r="C624" s="232" t="s">
        <v>5</v>
      </c>
      <c r="D624" s="232"/>
      <c r="E624" s="78"/>
      <c r="F624" s="75"/>
      <c r="G624" s="75"/>
      <c r="H624" s="54">
        <f t="shared" si="158"/>
        <v>0</v>
      </c>
      <c r="I624" s="78"/>
      <c r="J624" s="75"/>
      <c r="K624" s="75"/>
      <c r="L624" s="54">
        <f t="shared" si="159"/>
        <v>0</v>
      </c>
      <c r="N624" s="126"/>
      <c r="O624" s="126"/>
      <c r="P624" s="126"/>
      <c r="Q624" s="126"/>
      <c r="R624" s="126"/>
    </row>
    <row r="625" spans="2:18" s="29" customFormat="1" ht="12" customHeight="1">
      <c r="B625" s="20">
        <v>4600</v>
      </c>
      <c r="C625" s="600" t="s">
        <v>6</v>
      </c>
      <c r="D625" s="600"/>
      <c r="E625" s="78"/>
      <c r="F625" s="75"/>
      <c r="G625" s="75"/>
      <c r="H625" s="54">
        <f t="shared" si="158"/>
        <v>0</v>
      </c>
      <c r="I625" s="78"/>
      <c r="J625" s="75"/>
      <c r="K625" s="75"/>
      <c r="L625" s="54">
        <f t="shared" si="159"/>
        <v>0</v>
      </c>
      <c r="N625" s="126"/>
      <c r="O625" s="126"/>
      <c r="P625" s="126"/>
      <c r="Q625" s="126"/>
      <c r="R625" s="126"/>
    </row>
    <row r="626" spans="2:18" s="29" customFormat="1">
      <c r="B626" s="202" t="s">
        <v>243</v>
      </c>
      <c r="C626" s="233" t="s">
        <v>12</v>
      </c>
      <c r="D626" s="233"/>
      <c r="E626" s="78"/>
      <c r="F626" s="75"/>
      <c r="G626" s="75"/>
      <c r="H626" s="54">
        <f t="shared" si="158"/>
        <v>0</v>
      </c>
      <c r="I626" s="78"/>
      <c r="J626" s="75"/>
      <c r="K626" s="75"/>
      <c r="L626" s="54">
        <f t="shared" si="159"/>
        <v>0</v>
      </c>
      <c r="N626" s="126"/>
      <c r="O626" s="126"/>
      <c r="P626" s="126"/>
      <c r="Q626" s="126"/>
      <c r="R626" s="126"/>
    </row>
    <row r="627" spans="2:18" s="29" customFormat="1" ht="12.75" thickBot="1">
      <c r="B627" s="24">
        <v>98</v>
      </c>
      <c r="C627" s="234" t="s">
        <v>7</v>
      </c>
      <c r="D627" s="232"/>
      <c r="E627" s="157"/>
      <c r="F627" s="158"/>
      <c r="G627" s="158"/>
      <c r="H627" s="54">
        <f t="shared" si="158"/>
        <v>0</v>
      </c>
      <c r="I627" s="157"/>
      <c r="J627" s="158"/>
      <c r="K627" s="158"/>
      <c r="L627" s="54">
        <f t="shared" si="159"/>
        <v>0</v>
      </c>
      <c r="N627" s="126"/>
      <c r="O627" s="126"/>
      <c r="P627" s="126"/>
      <c r="Q627" s="126"/>
      <c r="R627" s="126"/>
    </row>
    <row r="628" spans="2:18" s="29" customFormat="1" ht="12.75" thickBot="1">
      <c r="B628" s="14"/>
      <c r="C628" s="15"/>
      <c r="D628" s="16" t="s">
        <v>68</v>
      </c>
      <c r="E628" s="147">
        <f>SUM(E617+E618+E619+E620+E621+E623+E624+E625+E626+E627)</f>
        <v>11049</v>
      </c>
      <c r="F628" s="148">
        <f t="shared" ref="F628:G628" si="160">SUM(F617+F618+F619+F620+F621+F623+F624+F625+F626+F627)</f>
        <v>0</v>
      </c>
      <c r="G628" s="148">
        <f t="shared" si="160"/>
        <v>0</v>
      </c>
      <c r="H628" s="159">
        <f t="shared" si="158"/>
        <v>11049</v>
      </c>
      <c r="I628" s="147">
        <f>SUM(I617+I618+I619+I620+I621+I623+I624+I625+I626+I627)</f>
        <v>7200</v>
      </c>
      <c r="J628" s="148">
        <f t="shared" ref="J628:K628" si="161">SUM(J617+J618+J619+J620+J621+J623+J624+J625+J626+J627)</f>
        <v>0</v>
      </c>
      <c r="K628" s="148">
        <f t="shared" si="161"/>
        <v>0</v>
      </c>
      <c r="L628" s="159">
        <f t="shared" si="159"/>
        <v>7200</v>
      </c>
      <c r="N628" s="126"/>
      <c r="O628" s="126"/>
      <c r="P628" s="126"/>
      <c r="Q628" s="126"/>
      <c r="R628" s="126"/>
    </row>
    <row r="629" spans="2:18" s="29" customFormat="1" ht="12.75" thickBot="1">
      <c r="B629" s="25"/>
      <c r="C629" s="26"/>
      <c r="D629" s="27"/>
      <c r="E629" s="28"/>
      <c r="F629" s="28"/>
      <c r="G629" s="28"/>
      <c r="H629" s="28"/>
      <c r="I629" s="28"/>
      <c r="J629" s="28"/>
      <c r="K629" s="28"/>
      <c r="L629" s="28"/>
      <c r="N629" s="126"/>
      <c r="O629" s="126"/>
      <c r="P629" s="126"/>
      <c r="Q629" s="126"/>
      <c r="R629" s="126"/>
    </row>
    <row r="630" spans="2:18" s="29" customFormat="1" ht="35.25" customHeight="1" thickBot="1">
      <c r="B630" s="10"/>
      <c r="C630" s="143" t="s">
        <v>1</v>
      </c>
      <c r="D630" s="10" t="s">
        <v>14</v>
      </c>
      <c r="E630" s="150" t="s">
        <v>71</v>
      </c>
      <c r="F630" s="151" t="s">
        <v>72</v>
      </c>
      <c r="G630" s="151" t="s">
        <v>70</v>
      </c>
      <c r="H630" s="152" t="s">
        <v>13</v>
      </c>
      <c r="I630" s="150" t="s">
        <v>71</v>
      </c>
      <c r="J630" s="151" t="s">
        <v>72</v>
      </c>
      <c r="K630" s="151" t="s">
        <v>70</v>
      </c>
      <c r="L630" s="152" t="s">
        <v>13</v>
      </c>
      <c r="N630" s="126"/>
      <c r="O630" s="126"/>
      <c r="P630" s="126"/>
      <c r="Q630" s="126"/>
      <c r="R630" s="126"/>
    </row>
    <row r="631" spans="2:18" s="29" customFormat="1" ht="12.75" thickBot="1">
      <c r="B631" s="52" t="s">
        <v>15</v>
      </c>
      <c r="C631" s="11">
        <v>714</v>
      </c>
      <c r="D631" s="12" t="s">
        <v>50</v>
      </c>
      <c r="E631" s="153"/>
      <c r="F631" s="154"/>
      <c r="G631" s="154"/>
      <c r="H631" s="155"/>
      <c r="I631" s="153"/>
      <c r="J631" s="154"/>
      <c r="K631" s="154"/>
      <c r="L631" s="155"/>
      <c r="N631" s="126"/>
      <c r="O631" s="126"/>
      <c r="P631" s="126"/>
      <c r="Q631" s="126"/>
      <c r="R631" s="126"/>
    </row>
    <row r="632" spans="2:18" s="29" customFormat="1" ht="12" customHeight="1">
      <c r="B632" s="19" t="s">
        <v>10</v>
      </c>
      <c r="C632" s="601" t="s">
        <v>16</v>
      </c>
      <c r="D632" s="601"/>
      <c r="E632" s="173"/>
      <c r="F632" s="167">
        <v>53730</v>
      </c>
      <c r="G632" s="74"/>
      <c r="H632" s="54">
        <f>SUM(E632:G632)</f>
        <v>53730</v>
      </c>
      <c r="I632" s="173"/>
      <c r="J632" s="167">
        <v>52916</v>
      </c>
      <c r="K632" s="74"/>
      <c r="L632" s="54">
        <f>SUM(I632:K632)</f>
        <v>52916</v>
      </c>
      <c r="N632" s="126"/>
      <c r="O632" s="126"/>
      <c r="P632" s="126"/>
      <c r="Q632" s="126"/>
      <c r="R632" s="126"/>
    </row>
    <row r="633" spans="2:18" s="29" customFormat="1">
      <c r="B633" s="20">
        <v>1000</v>
      </c>
      <c r="C633" s="231" t="s">
        <v>2</v>
      </c>
      <c r="D633" s="231"/>
      <c r="E633" s="78"/>
      <c r="F633" s="75">
        <v>30107</v>
      </c>
      <c r="G633" s="75"/>
      <c r="H633" s="54">
        <f t="shared" ref="H633:H642" si="162">SUM(E633:G633)</f>
        <v>30107</v>
      </c>
      <c r="I633" s="78"/>
      <c r="J633" s="75">
        <v>30022</v>
      </c>
      <c r="K633" s="75"/>
      <c r="L633" s="54">
        <f t="shared" ref="L633:L642" si="163">SUM(I633:K633)</f>
        <v>30022</v>
      </c>
      <c r="N633" s="126"/>
      <c r="O633" s="126"/>
      <c r="P633" s="126"/>
      <c r="Q633" s="126"/>
      <c r="R633" s="126"/>
    </row>
    <row r="634" spans="2:18" s="29" customFormat="1">
      <c r="B634" s="21" t="s">
        <v>190</v>
      </c>
      <c r="C634" s="231" t="s">
        <v>191</v>
      </c>
      <c r="D634" s="231"/>
      <c r="E634" s="78"/>
      <c r="F634" s="75"/>
      <c r="G634" s="75"/>
      <c r="H634" s="54">
        <f t="shared" si="162"/>
        <v>0</v>
      </c>
      <c r="I634" s="78"/>
      <c r="J634" s="75"/>
      <c r="K634" s="75"/>
      <c r="L634" s="54">
        <f t="shared" si="163"/>
        <v>0</v>
      </c>
      <c r="N634" s="126"/>
      <c r="O634" s="126"/>
      <c r="P634" s="126"/>
      <c r="Q634" s="126"/>
      <c r="R634" s="126"/>
    </row>
    <row r="635" spans="2:18" s="29" customFormat="1">
      <c r="B635" s="22" t="s">
        <v>28</v>
      </c>
      <c r="C635" s="232" t="s">
        <v>192</v>
      </c>
      <c r="D635" s="232"/>
      <c r="E635" s="78"/>
      <c r="F635" s="75"/>
      <c r="G635" s="75"/>
      <c r="H635" s="54">
        <f t="shared" si="162"/>
        <v>0</v>
      </c>
      <c r="I635" s="78"/>
      <c r="J635" s="75"/>
      <c r="K635" s="75"/>
      <c r="L635" s="54">
        <f t="shared" si="163"/>
        <v>0</v>
      </c>
      <c r="N635" s="126"/>
      <c r="O635" s="126"/>
      <c r="P635" s="126"/>
      <c r="Q635" s="126"/>
      <c r="R635" s="126"/>
    </row>
    <row r="636" spans="2:18" s="29" customFormat="1">
      <c r="B636" s="20">
        <v>4200</v>
      </c>
      <c r="C636" s="232" t="s">
        <v>3</v>
      </c>
      <c r="D636" s="232"/>
      <c r="E636" s="78"/>
      <c r="F636" s="75"/>
      <c r="G636" s="75"/>
      <c r="H636" s="54">
        <f t="shared" si="162"/>
        <v>0</v>
      </c>
      <c r="I636" s="78"/>
      <c r="J636" s="75"/>
      <c r="K636" s="75"/>
      <c r="L636" s="54">
        <f t="shared" si="163"/>
        <v>0</v>
      </c>
      <c r="N636" s="126"/>
      <c r="O636" s="126"/>
      <c r="P636" s="126"/>
      <c r="Q636" s="126"/>
      <c r="R636" s="126"/>
    </row>
    <row r="637" spans="2:18" s="29" customFormat="1" ht="17.25" customHeight="1">
      <c r="B637" s="13"/>
      <c r="C637" s="9">
        <v>4214</v>
      </c>
      <c r="D637" s="8" t="s">
        <v>193</v>
      </c>
      <c r="E637" s="78"/>
      <c r="F637" s="75"/>
      <c r="G637" s="75"/>
      <c r="H637" s="54">
        <f t="shared" si="162"/>
        <v>0</v>
      </c>
      <c r="I637" s="78"/>
      <c r="J637" s="75"/>
      <c r="K637" s="75"/>
      <c r="L637" s="54">
        <f t="shared" si="163"/>
        <v>0</v>
      </c>
      <c r="N637" s="126"/>
      <c r="O637" s="126"/>
      <c r="P637" s="126"/>
      <c r="Q637" s="126"/>
      <c r="R637" s="126"/>
    </row>
    <row r="638" spans="2:18" s="29" customFormat="1">
      <c r="B638" s="20">
        <v>4300</v>
      </c>
      <c r="C638" s="230" t="s">
        <v>4</v>
      </c>
      <c r="D638" s="230"/>
      <c r="E638" s="78"/>
      <c r="F638" s="75"/>
      <c r="G638" s="75"/>
      <c r="H638" s="54">
        <f t="shared" si="162"/>
        <v>0</v>
      </c>
      <c r="I638" s="78"/>
      <c r="J638" s="75"/>
      <c r="K638" s="75"/>
      <c r="L638" s="54">
        <f t="shared" si="163"/>
        <v>0</v>
      </c>
      <c r="N638" s="126"/>
      <c r="O638" s="126"/>
      <c r="P638" s="126"/>
      <c r="Q638" s="126"/>
      <c r="R638" s="126"/>
    </row>
    <row r="639" spans="2:18" s="29" customFormat="1">
      <c r="B639" s="20">
        <v>4500</v>
      </c>
      <c r="C639" s="232" t="s">
        <v>5</v>
      </c>
      <c r="D639" s="232"/>
      <c r="E639" s="78"/>
      <c r="F639" s="75">
        <v>20500</v>
      </c>
      <c r="G639" s="75"/>
      <c r="H639" s="54">
        <f t="shared" si="162"/>
        <v>20500</v>
      </c>
      <c r="I639" s="78"/>
      <c r="J639" s="75">
        <v>15275</v>
      </c>
      <c r="K639" s="75"/>
      <c r="L639" s="54">
        <f t="shared" si="163"/>
        <v>15275</v>
      </c>
      <c r="N639" s="126"/>
      <c r="O639" s="126"/>
      <c r="P639" s="126"/>
      <c r="Q639" s="126"/>
      <c r="R639" s="126"/>
    </row>
    <row r="640" spans="2:18" s="29" customFormat="1" ht="12" customHeight="1">
      <c r="B640" s="20">
        <v>4600</v>
      </c>
      <c r="C640" s="600" t="s">
        <v>6</v>
      </c>
      <c r="D640" s="600"/>
      <c r="E640" s="78"/>
      <c r="F640" s="75"/>
      <c r="G640" s="75"/>
      <c r="H640" s="54">
        <f t="shared" si="162"/>
        <v>0</v>
      </c>
      <c r="I640" s="78"/>
      <c r="J640" s="75"/>
      <c r="K640" s="75"/>
      <c r="L640" s="54">
        <f t="shared" si="163"/>
        <v>0</v>
      </c>
      <c r="N640" s="126"/>
      <c r="O640" s="126"/>
      <c r="P640" s="126"/>
      <c r="Q640" s="126"/>
      <c r="R640" s="126"/>
    </row>
    <row r="641" spans="2:18" s="29" customFormat="1">
      <c r="B641" s="202" t="s">
        <v>243</v>
      </c>
      <c r="C641" s="233" t="s">
        <v>12</v>
      </c>
      <c r="D641" s="233"/>
      <c r="E641" s="78"/>
      <c r="F641" s="75"/>
      <c r="G641" s="75"/>
      <c r="H641" s="54">
        <f t="shared" si="162"/>
        <v>0</v>
      </c>
      <c r="I641" s="78"/>
      <c r="J641" s="75">
        <v>0</v>
      </c>
      <c r="K641" s="75"/>
      <c r="L641" s="54">
        <f t="shared" si="163"/>
        <v>0</v>
      </c>
      <c r="N641" s="126"/>
      <c r="O641" s="126"/>
      <c r="P641" s="126"/>
      <c r="Q641" s="126"/>
      <c r="R641" s="126"/>
    </row>
    <row r="642" spans="2:18" s="29" customFormat="1" ht="12.75" thickBot="1">
      <c r="B642" s="24">
        <v>98</v>
      </c>
      <c r="C642" s="234" t="s">
        <v>7</v>
      </c>
      <c r="D642" s="232"/>
      <c r="E642" s="157"/>
      <c r="F642" s="158"/>
      <c r="G642" s="158"/>
      <c r="H642" s="54">
        <f t="shared" si="162"/>
        <v>0</v>
      </c>
      <c r="I642" s="157"/>
      <c r="J642" s="158"/>
      <c r="K642" s="158"/>
      <c r="L642" s="54">
        <f t="shared" si="163"/>
        <v>0</v>
      </c>
      <c r="N642" s="126"/>
      <c r="O642" s="126"/>
      <c r="P642" s="126"/>
      <c r="Q642" s="126"/>
      <c r="R642" s="126"/>
    </row>
    <row r="643" spans="2:18" s="29" customFormat="1" ht="12.75" thickBot="1">
      <c r="B643" s="14"/>
      <c r="C643" s="15"/>
      <c r="D643" s="16" t="s">
        <v>68</v>
      </c>
      <c r="E643" s="147">
        <f>SUM(E632+E633+E634+E635+E636+E638+E639+E640+E641+E642)</f>
        <v>0</v>
      </c>
      <c r="F643" s="148">
        <f t="shared" ref="F643:H643" si="164">SUM(F632+F633+F634+F635+F636+F638+F639+F640+F641+F642)</f>
        <v>104337</v>
      </c>
      <c r="G643" s="148">
        <f t="shared" si="164"/>
        <v>0</v>
      </c>
      <c r="H643" s="149">
        <f t="shared" si="164"/>
        <v>104337</v>
      </c>
      <c r="I643" s="147">
        <f>SUM(I632+I633+I634+I635+I636+I638+I639+I640+I641+I642)</f>
        <v>0</v>
      </c>
      <c r="J643" s="148">
        <f t="shared" ref="J643:L643" si="165">SUM(J632+J633+J634+J635+J636+J638+J639+J640+J641+J642)</f>
        <v>98213</v>
      </c>
      <c r="K643" s="148">
        <f t="shared" si="165"/>
        <v>0</v>
      </c>
      <c r="L643" s="149">
        <f t="shared" si="165"/>
        <v>98213</v>
      </c>
      <c r="N643" s="126"/>
      <c r="O643" s="126"/>
      <c r="P643" s="126"/>
      <c r="Q643" s="126"/>
      <c r="R643" s="126"/>
    </row>
    <row r="644" spans="2:18" s="29" customFormat="1" ht="12.75" thickBot="1">
      <c r="B644" s="64"/>
      <c r="C644" s="233"/>
      <c r="D644" s="233"/>
      <c r="E644" s="28"/>
      <c r="F644" s="28"/>
      <c r="G644" s="28"/>
      <c r="H644" s="28"/>
      <c r="I644" s="28"/>
      <c r="J644" s="28"/>
      <c r="K644" s="28"/>
      <c r="L644" s="28"/>
      <c r="N644" s="126"/>
      <c r="O644" s="126"/>
      <c r="P644" s="126"/>
      <c r="Q644" s="126"/>
      <c r="R644" s="126"/>
    </row>
    <row r="645" spans="2:18" s="29" customFormat="1" ht="36" customHeight="1" thickBot="1">
      <c r="B645" s="10"/>
      <c r="C645" s="143" t="s">
        <v>1</v>
      </c>
      <c r="D645" s="10" t="s">
        <v>14</v>
      </c>
      <c r="E645" s="150" t="s">
        <v>71</v>
      </c>
      <c r="F645" s="151" t="s">
        <v>72</v>
      </c>
      <c r="G645" s="151" t="s">
        <v>70</v>
      </c>
      <c r="H645" s="152" t="s">
        <v>13</v>
      </c>
      <c r="I645" s="150" t="s">
        <v>71</v>
      </c>
      <c r="J645" s="151" t="s">
        <v>72</v>
      </c>
      <c r="K645" s="151" t="s">
        <v>70</v>
      </c>
      <c r="L645" s="152" t="s">
        <v>13</v>
      </c>
      <c r="N645" s="126"/>
      <c r="O645" s="126"/>
      <c r="P645" s="126"/>
      <c r="Q645" s="126"/>
      <c r="R645" s="126"/>
    </row>
    <row r="646" spans="2:18" s="29" customFormat="1" ht="12.75" thickBot="1">
      <c r="B646" s="52" t="s">
        <v>15</v>
      </c>
      <c r="C646" s="11">
        <v>738</v>
      </c>
      <c r="D646" s="12" t="s">
        <v>51</v>
      </c>
      <c r="E646" s="153"/>
      <c r="F646" s="154"/>
      <c r="G646" s="154"/>
      <c r="H646" s="155"/>
      <c r="I646" s="153"/>
      <c r="J646" s="154"/>
      <c r="K646" s="154"/>
      <c r="L646" s="155"/>
      <c r="N646" s="126"/>
      <c r="O646" s="126"/>
      <c r="P646" s="126"/>
      <c r="Q646" s="126"/>
      <c r="R646" s="126"/>
    </row>
    <row r="647" spans="2:18" s="29" customFormat="1" ht="12" customHeight="1">
      <c r="B647" s="19" t="s">
        <v>10</v>
      </c>
      <c r="C647" s="601" t="s">
        <v>16</v>
      </c>
      <c r="D647" s="601"/>
      <c r="E647" s="173"/>
      <c r="F647" s="167"/>
      <c r="G647" s="74"/>
      <c r="H647" s="54">
        <f>SUM(E647:G647)</f>
        <v>0</v>
      </c>
      <c r="I647" s="173"/>
      <c r="J647" s="167"/>
      <c r="K647" s="74"/>
      <c r="L647" s="54">
        <f>SUM(I647:K647)</f>
        <v>0</v>
      </c>
      <c r="N647" s="126"/>
      <c r="O647" s="126"/>
      <c r="P647" s="126"/>
      <c r="Q647" s="126"/>
      <c r="R647" s="126"/>
    </row>
    <row r="648" spans="2:18" s="29" customFormat="1">
      <c r="B648" s="20">
        <v>1000</v>
      </c>
      <c r="C648" s="231" t="s">
        <v>2</v>
      </c>
      <c r="D648" s="231"/>
      <c r="E648" s="78"/>
      <c r="F648" s="75"/>
      <c r="G648" s="75"/>
      <c r="H648" s="54">
        <f t="shared" ref="H648:H657" si="166">SUM(E648:G648)</f>
        <v>0</v>
      </c>
      <c r="I648" s="78"/>
      <c r="J648" s="75"/>
      <c r="K648" s="75"/>
      <c r="L648" s="54">
        <f t="shared" ref="L648:L657" si="167">SUM(I648:K648)</f>
        <v>0</v>
      </c>
      <c r="N648" s="126"/>
      <c r="O648" s="126"/>
      <c r="P648" s="126"/>
      <c r="Q648" s="126"/>
      <c r="R648" s="126"/>
    </row>
    <row r="649" spans="2:18" s="29" customFormat="1">
      <c r="B649" s="21" t="s">
        <v>190</v>
      </c>
      <c r="C649" s="231" t="s">
        <v>191</v>
      </c>
      <c r="D649" s="231"/>
      <c r="E649" s="78"/>
      <c r="F649" s="75"/>
      <c r="G649" s="75"/>
      <c r="H649" s="54">
        <f t="shared" si="166"/>
        <v>0</v>
      </c>
      <c r="I649" s="78"/>
      <c r="J649" s="75"/>
      <c r="K649" s="75"/>
      <c r="L649" s="54">
        <f t="shared" si="167"/>
        <v>0</v>
      </c>
      <c r="N649" s="126"/>
      <c r="O649" s="126"/>
      <c r="P649" s="126"/>
      <c r="Q649" s="126"/>
      <c r="R649" s="126"/>
    </row>
    <row r="650" spans="2:18" s="29" customFormat="1">
      <c r="B650" s="22" t="s">
        <v>28</v>
      </c>
      <c r="C650" s="232" t="s">
        <v>192</v>
      </c>
      <c r="D650" s="232"/>
      <c r="E650" s="78"/>
      <c r="F650" s="75"/>
      <c r="G650" s="75"/>
      <c r="H650" s="54">
        <f t="shared" si="166"/>
        <v>0</v>
      </c>
      <c r="I650" s="78"/>
      <c r="J650" s="75"/>
      <c r="K650" s="75"/>
      <c r="L650" s="54">
        <f t="shared" si="167"/>
        <v>0</v>
      </c>
      <c r="N650" s="126"/>
      <c r="O650" s="126"/>
      <c r="P650" s="126"/>
      <c r="Q650" s="126"/>
      <c r="R650" s="126"/>
    </row>
    <row r="651" spans="2:18" s="29" customFormat="1">
      <c r="B651" s="20">
        <v>4200</v>
      </c>
      <c r="C651" s="232" t="s">
        <v>3</v>
      </c>
      <c r="D651" s="232"/>
      <c r="E651" s="78"/>
      <c r="F651" s="75"/>
      <c r="G651" s="75"/>
      <c r="H651" s="54">
        <f t="shared" si="166"/>
        <v>0</v>
      </c>
      <c r="I651" s="78"/>
      <c r="J651" s="75"/>
      <c r="K651" s="75"/>
      <c r="L651" s="54">
        <f t="shared" si="167"/>
        <v>0</v>
      </c>
      <c r="N651" s="126"/>
      <c r="O651" s="126"/>
      <c r="P651" s="126"/>
      <c r="Q651" s="126"/>
      <c r="R651" s="126"/>
    </row>
    <row r="652" spans="2:18" s="29" customFormat="1" ht="15" customHeight="1">
      <c r="B652" s="13"/>
      <c r="C652" s="9">
        <v>4214</v>
      </c>
      <c r="D652" s="8" t="s">
        <v>193</v>
      </c>
      <c r="E652" s="78"/>
      <c r="F652" s="75"/>
      <c r="G652" s="75"/>
      <c r="H652" s="54">
        <f t="shared" si="166"/>
        <v>0</v>
      </c>
      <c r="I652" s="78"/>
      <c r="J652" s="75"/>
      <c r="K652" s="75"/>
      <c r="L652" s="54">
        <f t="shared" si="167"/>
        <v>0</v>
      </c>
      <c r="N652" s="126"/>
      <c r="O652" s="126"/>
      <c r="P652" s="126"/>
      <c r="Q652" s="126"/>
      <c r="R652" s="126"/>
    </row>
    <row r="653" spans="2:18" s="29" customFormat="1">
      <c r="B653" s="20">
        <v>4300</v>
      </c>
      <c r="C653" s="230" t="s">
        <v>4</v>
      </c>
      <c r="D653" s="230"/>
      <c r="E653" s="78"/>
      <c r="F653" s="75"/>
      <c r="G653" s="75"/>
      <c r="H653" s="54">
        <f t="shared" si="166"/>
        <v>0</v>
      </c>
      <c r="I653" s="78"/>
      <c r="J653" s="75"/>
      <c r="K653" s="75"/>
      <c r="L653" s="54">
        <f t="shared" si="167"/>
        <v>0</v>
      </c>
      <c r="N653" s="126"/>
      <c r="O653" s="126"/>
      <c r="P653" s="126"/>
      <c r="Q653" s="126"/>
      <c r="R653" s="126"/>
    </row>
    <row r="654" spans="2:18" s="29" customFormat="1">
      <c r="B654" s="20">
        <v>4500</v>
      </c>
      <c r="C654" s="232" t="s">
        <v>5</v>
      </c>
      <c r="D654" s="232"/>
      <c r="E654" s="78">
        <v>296966</v>
      </c>
      <c r="F654" s="75">
        <v>13934</v>
      </c>
      <c r="G654" s="75"/>
      <c r="H654" s="54">
        <f t="shared" si="166"/>
        <v>310900</v>
      </c>
      <c r="I654" s="78">
        <v>296964</v>
      </c>
      <c r="J654" s="75">
        <v>13254</v>
      </c>
      <c r="K654" s="75"/>
      <c r="L654" s="54">
        <f t="shared" si="167"/>
        <v>310218</v>
      </c>
      <c r="N654" s="126"/>
      <c r="O654" s="126"/>
      <c r="P654" s="126"/>
      <c r="Q654" s="126"/>
      <c r="R654" s="126"/>
    </row>
    <row r="655" spans="2:18" s="29" customFormat="1" ht="12" customHeight="1">
      <c r="B655" s="20">
        <v>4600</v>
      </c>
      <c r="C655" s="600" t="s">
        <v>6</v>
      </c>
      <c r="D655" s="600"/>
      <c r="E655" s="78"/>
      <c r="F655" s="75"/>
      <c r="G655" s="75"/>
      <c r="H655" s="54">
        <f t="shared" si="166"/>
        <v>0</v>
      </c>
      <c r="I655" s="78"/>
      <c r="J655" s="75"/>
      <c r="K655" s="75"/>
      <c r="L655" s="54">
        <f t="shared" si="167"/>
        <v>0</v>
      </c>
      <c r="N655" s="126"/>
      <c r="O655" s="126"/>
      <c r="P655" s="126"/>
      <c r="Q655" s="126"/>
      <c r="R655" s="126"/>
    </row>
    <row r="656" spans="2:18" s="29" customFormat="1">
      <c r="B656" s="202" t="s">
        <v>243</v>
      </c>
      <c r="C656" s="233" t="s">
        <v>12</v>
      </c>
      <c r="D656" s="233"/>
      <c r="E656" s="78"/>
      <c r="F656" s="75"/>
      <c r="G656" s="75"/>
      <c r="H656" s="54">
        <f t="shared" si="166"/>
        <v>0</v>
      </c>
      <c r="I656" s="78"/>
      <c r="J656" s="75"/>
      <c r="K656" s="75"/>
      <c r="L656" s="54">
        <f t="shared" si="167"/>
        <v>0</v>
      </c>
      <c r="N656" s="126"/>
      <c r="O656" s="126"/>
      <c r="P656" s="126"/>
      <c r="Q656" s="126"/>
      <c r="R656" s="126"/>
    </row>
    <row r="657" spans="2:18" s="29" customFormat="1" ht="12.75" thickBot="1">
      <c r="B657" s="24">
        <v>98</v>
      </c>
      <c r="C657" s="234" t="s">
        <v>7</v>
      </c>
      <c r="D657" s="232"/>
      <c r="E657" s="157"/>
      <c r="F657" s="158"/>
      <c r="G657" s="158"/>
      <c r="H657" s="54">
        <f t="shared" si="166"/>
        <v>0</v>
      </c>
      <c r="I657" s="157"/>
      <c r="J657" s="158"/>
      <c r="K657" s="158"/>
      <c r="L657" s="54">
        <f t="shared" si="167"/>
        <v>0</v>
      </c>
      <c r="N657" s="126"/>
      <c r="O657" s="126"/>
      <c r="P657" s="126"/>
      <c r="Q657" s="126"/>
      <c r="R657" s="126"/>
    </row>
    <row r="658" spans="2:18" s="29" customFormat="1" ht="12.75" thickBot="1">
      <c r="B658" s="14"/>
      <c r="C658" s="15"/>
      <c r="D658" s="16" t="s">
        <v>69</v>
      </c>
      <c r="E658" s="147">
        <f>SUM(E647+E648+E649+E650+E651+E653+E654+E655+E656+E657)</f>
        <v>296966</v>
      </c>
      <c r="F658" s="148">
        <f t="shared" ref="F658:H658" si="168">SUM(F647+F648+F649+F650+F651+F653+F654+F655+F656+F657)</f>
        <v>13934</v>
      </c>
      <c r="G658" s="148">
        <f t="shared" si="168"/>
        <v>0</v>
      </c>
      <c r="H658" s="149">
        <f t="shared" si="168"/>
        <v>310900</v>
      </c>
      <c r="I658" s="147">
        <f>SUM(I647+I648+I649+I650+I651+I653+I654+I655+I656+I657)</f>
        <v>296964</v>
      </c>
      <c r="J658" s="148">
        <f t="shared" ref="J658:L658" si="169">SUM(J647+J648+J649+J650+J651+J653+J654+J655+J656+J657)</f>
        <v>13254</v>
      </c>
      <c r="K658" s="148">
        <f t="shared" si="169"/>
        <v>0</v>
      </c>
      <c r="L658" s="149">
        <f t="shared" si="169"/>
        <v>310218</v>
      </c>
      <c r="N658" s="126"/>
      <c r="O658" s="126"/>
      <c r="P658" s="126"/>
      <c r="Q658" s="126"/>
      <c r="R658" s="126"/>
    </row>
    <row r="659" spans="2:18" s="29" customFormat="1" ht="12.75" thickBot="1">
      <c r="B659" s="25"/>
      <c r="C659" s="26"/>
      <c r="D659" s="27"/>
      <c r="E659" s="28"/>
      <c r="F659" s="28"/>
      <c r="G659" s="28"/>
      <c r="H659" s="28"/>
      <c r="I659" s="28"/>
      <c r="J659" s="28"/>
      <c r="K659" s="28"/>
      <c r="L659" s="28"/>
      <c r="N659" s="126"/>
      <c r="O659" s="126"/>
      <c r="P659" s="126"/>
      <c r="Q659" s="126"/>
      <c r="R659" s="126"/>
    </row>
    <row r="660" spans="2:18" s="29" customFormat="1" ht="35.25" customHeight="1" thickBot="1">
      <c r="B660" s="10"/>
      <c r="C660" s="143" t="s">
        <v>1</v>
      </c>
      <c r="D660" s="10" t="s">
        <v>14</v>
      </c>
      <c r="E660" s="150" t="s">
        <v>71</v>
      </c>
      <c r="F660" s="151" t="s">
        <v>72</v>
      </c>
      <c r="G660" s="151" t="s">
        <v>70</v>
      </c>
      <c r="H660" s="152" t="s">
        <v>13</v>
      </c>
      <c r="I660" s="150" t="s">
        <v>71</v>
      </c>
      <c r="J660" s="151" t="s">
        <v>72</v>
      </c>
      <c r="K660" s="151" t="s">
        <v>70</v>
      </c>
      <c r="L660" s="152" t="s">
        <v>13</v>
      </c>
      <c r="N660" s="126"/>
      <c r="O660" s="126"/>
      <c r="P660" s="126"/>
      <c r="Q660" s="126"/>
      <c r="R660" s="126"/>
    </row>
    <row r="661" spans="2:18" s="29" customFormat="1" ht="24" customHeight="1" thickBot="1">
      <c r="B661" s="52" t="s">
        <v>15</v>
      </c>
      <c r="C661" s="11">
        <v>739</v>
      </c>
      <c r="D661" s="12" t="s">
        <v>52</v>
      </c>
      <c r="E661" s="153"/>
      <c r="F661" s="154"/>
      <c r="G661" s="154"/>
      <c r="H661" s="155"/>
      <c r="I661" s="153"/>
      <c r="J661" s="154"/>
      <c r="K661" s="154"/>
      <c r="L661" s="155"/>
      <c r="N661" s="126"/>
      <c r="O661" s="126"/>
      <c r="P661" s="126"/>
      <c r="Q661" s="126"/>
      <c r="R661" s="126"/>
    </row>
    <row r="662" spans="2:18" s="29" customFormat="1">
      <c r="B662" s="19" t="s">
        <v>10</v>
      </c>
      <c r="C662" s="601" t="s">
        <v>16</v>
      </c>
      <c r="D662" s="601"/>
      <c r="E662" s="173">
        <v>468711</v>
      </c>
      <c r="F662" s="167"/>
      <c r="G662" s="74">
        <v>74838</v>
      </c>
      <c r="H662" s="54">
        <f t="shared" ref="H662:H672" si="170">SUM(E662:G662)</f>
        <v>543549</v>
      </c>
      <c r="I662" s="173">
        <v>456899</v>
      </c>
      <c r="J662" s="167"/>
      <c r="K662" s="74">
        <v>73578</v>
      </c>
      <c r="L662" s="54">
        <f>SUM(I662:K662)</f>
        <v>530477</v>
      </c>
      <c r="N662" s="126"/>
      <c r="O662" s="126"/>
      <c r="P662" s="126"/>
      <c r="Q662" s="126"/>
      <c r="R662" s="126"/>
    </row>
    <row r="663" spans="2:18" s="29" customFormat="1" ht="12" customHeight="1">
      <c r="B663" s="20">
        <v>1000</v>
      </c>
      <c r="C663" s="231" t="s">
        <v>2</v>
      </c>
      <c r="D663" s="231"/>
      <c r="E663" s="78">
        <v>70916</v>
      </c>
      <c r="F663" s="75"/>
      <c r="G663" s="75">
        <v>41134</v>
      </c>
      <c r="H663" s="54">
        <f t="shared" si="170"/>
        <v>112050</v>
      </c>
      <c r="I663" s="78">
        <v>70488</v>
      </c>
      <c r="J663" s="75"/>
      <c r="K663" s="75">
        <v>40849</v>
      </c>
      <c r="L663" s="54">
        <f t="shared" ref="L663:L672" si="171">SUM(I663:K663)</f>
        <v>111337</v>
      </c>
      <c r="N663" s="126"/>
      <c r="O663" s="126"/>
      <c r="P663" s="126"/>
      <c r="Q663" s="126"/>
      <c r="R663" s="126"/>
    </row>
    <row r="664" spans="2:18" s="29" customFormat="1">
      <c r="B664" s="21" t="s">
        <v>190</v>
      </c>
      <c r="C664" s="231" t="s">
        <v>191</v>
      </c>
      <c r="D664" s="231"/>
      <c r="E664" s="78"/>
      <c r="F664" s="75"/>
      <c r="G664" s="75">
        <v>1900</v>
      </c>
      <c r="H664" s="54">
        <f t="shared" si="170"/>
        <v>1900</v>
      </c>
      <c r="I664" s="78"/>
      <c r="J664" s="75"/>
      <c r="K664" s="75">
        <v>1575</v>
      </c>
      <c r="L664" s="54">
        <f t="shared" si="171"/>
        <v>1575</v>
      </c>
      <c r="N664" s="126"/>
      <c r="O664" s="126"/>
      <c r="P664" s="126"/>
      <c r="Q664" s="126"/>
      <c r="R664" s="126"/>
    </row>
    <row r="665" spans="2:18" s="29" customFormat="1">
      <c r="B665" s="22" t="s">
        <v>28</v>
      </c>
      <c r="C665" s="232" t="s">
        <v>192</v>
      </c>
      <c r="D665" s="232"/>
      <c r="E665" s="78"/>
      <c r="F665" s="75"/>
      <c r="G665" s="75"/>
      <c r="H665" s="54">
        <f t="shared" si="170"/>
        <v>0</v>
      </c>
      <c r="I665" s="78"/>
      <c r="J665" s="75"/>
      <c r="K665" s="75"/>
      <c r="L665" s="54">
        <f t="shared" si="171"/>
        <v>0</v>
      </c>
      <c r="N665" s="126"/>
      <c r="O665" s="126"/>
      <c r="P665" s="126"/>
      <c r="Q665" s="126"/>
      <c r="R665" s="126"/>
    </row>
    <row r="666" spans="2:18" s="29" customFormat="1">
      <c r="B666" s="20">
        <v>4200</v>
      </c>
      <c r="C666" s="232" t="s">
        <v>3</v>
      </c>
      <c r="D666" s="232"/>
      <c r="E666" s="78"/>
      <c r="F666" s="75"/>
      <c r="G666" s="75"/>
      <c r="H666" s="54">
        <f t="shared" si="170"/>
        <v>0</v>
      </c>
      <c r="I666" s="78"/>
      <c r="J666" s="75"/>
      <c r="K666" s="75"/>
      <c r="L666" s="54">
        <f t="shared" si="171"/>
        <v>0</v>
      </c>
      <c r="N666" s="126"/>
      <c r="O666" s="126"/>
      <c r="P666" s="126"/>
      <c r="Q666" s="126"/>
      <c r="R666" s="126"/>
    </row>
    <row r="667" spans="2:18" s="29" customFormat="1">
      <c r="B667" s="13"/>
      <c r="C667" s="9">
        <v>4214</v>
      </c>
      <c r="D667" s="8" t="s">
        <v>193</v>
      </c>
      <c r="E667" s="78"/>
      <c r="F667" s="75"/>
      <c r="G667" s="75"/>
      <c r="H667" s="54">
        <f t="shared" si="170"/>
        <v>0</v>
      </c>
      <c r="I667" s="78"/>
      <c r="J667" s="75"/>
      <c r="K667" s="75"/>
      <c r="L667" s="54">
        <f t="shared" si="171"/>
        <v>0</v>
      </c>
      <c r="N667" s="126"/>
      <c r="O667" s="126"/>
      <c r="P667" s="126"/>
      <c r="Q667" s="126"/>
      <c r="R667" s="126"/>
    </row>
    <row r="668" spans="2:18" s="29" customFormat="1" ht="14.25" customHeight="1">
      <c r="B668" s="20">
        <v>4300</v>
      </c>
      <c r="C668" s="230" t="s">
        <v>4</v>
      </c>
      <c r="D668" s="230"/>
      <c r="E668" s="78"/>
      <c r="F668" s="75"/>
      <c r="G668" s="75"/>
      <c r="H668" s="54">
        <f t="shared" si="170"/>
        <v>0</v>
      </c>
      <c r="I668" s="78"/>
      <c r="J668" s="75"/>
      <c r="K668" s="75"/>
      <c r="L668" s="54">
        <f t="shared" si="171"/>
        <v>0</v>
      </c>
      <c r="N668" s="126"/>
      <c r="O668" s="126"/>
      <c r="P668" s="126"/>
      <c r="Q668" s="126"/>
      <c r="R668" s="126"/>
    </row>
    <row r="669" spans="2:18" s="29" customFormat="1">
      <c r="B669" s="20">
        <v>4500</v>
      </c>
      <c r="C669" s="232" t="s">
        <v>5</v>
      </c>
      <c r="D669" s="232"/>
      <c r="E669" s="78"/>
      <c r="F669" s="75"/>
      <c r="G669" s="75"/>
      <c r="H669" s="54">
        <f t="shared" si="170"/>
        <v>0</v>
      </c>
      <c r="I669" s="78"/>
      <c r="J669" s="75"/>
      <c r="K669" s="75"/>
      <c r="L669" s="54">
        <f t="shared" si="171"/>
        <v>0</v>
      </c>
      <c r="N669" s="126"/>
      <c r="O669" s="126"/>
      <c r="P669" s="126"/>
      <c r="Q669" s="126"/>
      <c r="R669" s="126"/>
    </row>
    <row r="670" spans="2:18" s="29" customFormat="1">
      <c r="B670" s="20">
        <v>4600</v>
      </c>
      <c r="C670" s="600" t="s">
        <v>6</v>
      </c>
      <c r="D670" s="600"/>
      <c r="E670" s="78"/>
      <c r="F670" s="75"/>
      <c r="G670" s="75"/>
      <c r="H670" s="54">
        <f t="shared" si="170"/>
        <v>0</v>
      </c>
      <c r="I670" s="78"/>
      <c r="J670" s="75"/>
      <c r="K670" s="75"/>
      <c r="L670" s="54">
        <f t="shared" si="171"/>
        <v>0</v>
      </c>
      <c r="N670" s="126"/>
      <c r="O670" s="126"/>
      <c r="P670" s="126"/>
      <c r="Q670" s="126"/>
      <c r="R670" s="126"/>
    </row>
    <row r="671" spans="2:18" s="29" customFormat="1" ht="12" customHeight="1">
      <c r="B671" s="202" t="s">
        <v>243</v>
      </c>
      <c r="C671" s="233" t="s">
        <v>12</v>
      </c>
      <c r="D671" s="233"/>
      <c r="E671" s="78">
        <v>145347</v>
      </c>
      <c r="F671" s="75"/>
      <c r="G671" s="75">
        <v>2100</v>
      </c>
      <c r="H671" s="54">
        <f t="shared" si="170"/>
        <v>147447</v>
      </c>
      <c r="I671" s="78">
        <v>123212</v>
      </c>
      <c r="J671" s="75"/>
      <c r="K671" s="75">
        <v>2100</v>
      </c>
      <c r="L671" s="54">
        <f t="shared" si="171"/>
        <v>125312</v>
      </c>
      <c r="N671" s="126"/>
      <c r="O671" s="126"/>
      <c r="P671" s="126"/>
      <c r="Q671" s="126"/>
      <c r="R671" s="126"/>
    </row>
    <row r="672" spans="2:18" s="29" customFormat="1" ht="12.75" thickBot="1">
      <c r="B672" s="24">
        <v>98</v>
      </c>
      <c r="C672" s="234" t="s">
        <v>7</v>
      </c>
      <c r="D672" s="232"/>
      <c r="E672" s="157"/>
      <c r="F672" s="158"/>
      <c r="G672" s="158"/>
      <c r="H672" s="180">
        <f t="shared" si="170"/>
        <v>0</v>
      </c>
      <c r="I672" s="157"/>
      <c r="J672" s="158"/>
      <c r="K672" s="158"/>
      <c r="L672" s="180">
        <f t="shared" si="171"/>
        <v>0</v>
      </c>
      <c r="N672" s="126"/>
      <c r="O672" s="126"/>
      <c r="P672" s="126"/>
      <c r="Q672" s="126"/>
      <c r="R672" s="126"/>
    </row>
    <row r="673" spans="2:18" s="29" customFormat="1" ht="12.75" thickBot="1">
      <c r="B673" s="14"/>
      <c r="C673" s="15"/>
      <c r="D673" s="16" t="s">
        <v>68</v>
      </c>
      <c r="E673" s="147">
        <f>SUM(E662+E663+E664+E665+E666+E668+E669+E670+E671+E672)</f>
        <v>684974</v>
      </c>
      <c r="F673" s="148">
        <f t="shared" ref="F673:H673" si="172">SUM(F662+F663+F664+F665+F666+F668+F669+F670+F671+F672)</f>
        <v>0</v>
      </c>
      <c r="G673" s="148">
        <f t="shared" si="172"/>
        <v>119972</v>
      </c>
      <c r="H673" s="149">
        <f t="shared" si="172"/>
        <v>804946</v>
      </c>
      <c r="I673" s="147">
        <f>SUM(I662+I663+I664+I665+I666+I668+I669+I670+I671+I672)</f>
        <v>650599</v>
      </c>
      <c r="J673" s="148">
        <f t="shared" ref="J673:L673" si="173">SUM(J662+J663+J664+J665+J666+J668+J669+J670+J671+J672)</f>
        <v>0</v>
      </c>
      <c r="K673" s="148">
        <f t="shared" si="173"/>
        <v>118102</v>
      </c>
      <c r="L673" s="149">
        <f t="shared" si="173"/>
        <v>768701</v>
      </c>
      <c r="N673" s="126"/>
      <c r="O673" s="126"/>
      <c r="P673" s="126"/>
      <c r="Q673" s="126"/>
      <c r="R673" s="126"/>
    </row>
    <row r="674" spans="2:18" s="29" customFormat="1" ht="12.75" thickBot="1">
      <c r="B674" s="59"/>
      <c r="C674" s="90"/>
      <c r="D674" s="94"/>
      <c r="E674" s="28"/>
      <c r="F674" s="28"/>
      <c r="G674" s="28"/>
      <c r="H674" s="28"/>
      <c r="I674" s="28"/>
      <c r="J674" s="28"/>
      <c r="K674" s="28"/>
      <c r="L674" s="28"/>
      <c r="N674" s="126"/>
      <c r="O674" s="126"/>
      <c r="P674" s="126"/>
      <c r="Q674" s="126"/>
      <c r="R674" s="126"/>
    </row>
    <row r="675" spans="2:18" s="29" customFormat="1" ht="37.5" customHeight="1" thickBot="1">
      <c r="B675" s="10"/>
      <c r="C675" s="143" t="s">
        <v>1</v>
      </c>
      <c r="D675" s="10" t="s">
        <v>14</v>
      </c>
      <c r="E675" s="150" t="s">
        <v>71</v>
      </c>
      <c r="F675" s="151" t="s">
        <v>72</v>
      </c>
      <c r="G675" s="151" t="s">
        <v>70</v>
      </c>
      <c r="H675" s="152" t="s">
        <v>13</v>
      </c>
      <c r="I675" s="150" t="s">
        <v>71</v>
      </c>
      <c r="J675" s="151" t="s">
        <v>72</v>
      </c>
      <c r="K675" s="151" t="s">
        <v>70</v>
      </c>
      <c r="L675" s="152" t="s">
        <v>13</v>
      </c>
      <c r="N675" s="126"/>
      <c r="O675" s="126"/>
      <c r="P675" s="126"/>
      <c r="Q675" s="126"/>
      <c r="R675" s="126"/>
    </row>
    <row r="676" spans="2:18" s="29" customFormat="1" ht="12.75" thickBot="1">
      <c r="B676" s="52" t="s">
        <v>15</v>
      </c>
      <c r="C676" s="130">
        <v>740</v>
      </c>
      <c r="D676" s="12" t="s">
        <v>53</v>
      </c>
      <c r="E676" s="153"/>
      <c r="F676" s="154"/>
      <c r="G676" s="154"/>
      <c r="H676" s="155"/>
      <c r="I676" s="153"/>
      <c r="J676" s="154"/>
      <c r="K676" s="154"/>
      <c r="L676" s="155"/>
      <c r="N676" s="126"/>
      <c r="O676" s="126"/>
      <c r="P676" s="126"/>
      <c r="Q676" s="126"/>
      <c r="R676" s="126"/>
    </row>
    <row r="677" spans="2:18" s="29" customFormat="1" ht="12" customHeight="1">
      <c r="B677" s="19" t="s">
        <v>10</v>
      </c>
      <c r="C677" s="601" t="s">
        <v>16</v>
      </c>
      <c r="D677" s="601"/>
      <c r="E677" s="173"/>
      <c r="F677" s="167">
        <v>105190</v>
      </c>
      <c r="G677" s="74"/>
      <c r="H677" s="54">
        <f>SUM(E677:G677)</f>
        <v>105190</v>
      </c>
      <c r="I677" s="173"/>
      <c r="J677" s="167">
        <v>93824</v>
      </c>
      <c r="K677" s="74"/>
      <c r="L677" s="54">
        <f>SUM(I677:K677)</f>
        <v>93824</v>
      </c>
      <c r="N677" s="126"/>
      <c r="O677" s="126"/>
      <c r="P677" s="126"/>
      <c r="Q677" s="126"/>
      <c r="R677" s="126"/>
    </row>
    <row r="678" spans="2:18" s="29" customFormat="1">
      <c r="B678" s="20">
        <v>1000</v>
      </c>
      <c r="C678" s="231" t="s">
        <v>2</v>
      </c>
      <c r="D678" s="231"/>
      <c r="E678" s="78"/>
      <c r="F678" s="75">
        <v>141160</v>
      </c>
      <c r="G678" s="75"/>
      <c r="H678" s="54">
        <f t="shared" ref="H678:H687" si="174">SUM(E678:G678)</f>
        <v>141160</v>
      </c>
      <c r="I678" s="78"/>
      <c r="J678" s="75">
        <v>12280</v>
      </c>
      <c r="K678" s="75"/>
      <c r="L678" s="54">
        <f t="shared" ref="L678:L687" si="175">SUM(I678:K678)</f>
        <v>12280</v>
      </c>
      <c r="N678" s="126"/>
      <c r="O678" s="126"/>
      <c r="P678" s="126"/>
      <c r="Q678" s="126"/>
      <c r="R678" s="126"/>
    </row>
    <row r="679" spans="2:18" s="29" customFormat="1">
      <c r="B679" s="21" t="s">
        <v>190</v>
      </c>
      <c r="C679" s="231" t="s">
        <v>191</v>
      </c>
      <c r="D679" s="231"/>
      <c r="E679" s="78"/>
      <c r="F679" s="75">
        <v>300</v>
      </c>
      <c r="G679" s="75"/>
      <c r="H679" s="54">
        <f t="shared" si="174"/>
        <v>300</v>
      </c>
      <c r="I679" s="78"/>
      <c r="J679" s="75">
        <v>300</v>
      </c>
      <c r="K679" s="75"/>
      <c r="L679" s="54">
        <f t="shared" si="175"/>
        <v>300</v>
      </c>
      <c r="N679" s="126"/>
      <c r="O679" s="126"/>
      <c r="P679" s="126"/>
      <c r="Q679" s="126"/>
      <c r="R679" s="126"/>
    </row>
    <row r="680" spans="2:18" s="29" customFormat="1">
      <c r="B680" s="22" t="s">
        <v>28</v>
      </c>
      <c r="C680" s="232" t="s">
        <v>192</v>
      </c>
      <c r="D680" s="232"/>
      <c r="E680" s="78"/>
      <c r="F680" s="75"/>
      <c r="G680" s="75"/>
      <c r="H680" s="54">
        <f t="shared" si="174"/>
        <v>0</v>
      </c>
      <c r="I680" s="78"/>
      <c r="J680" s="75"/>
      <c r="K680" s="75"/>
      <c r="L680" s="54">
        <f t="shared" si="175"/>
        <v>0</v>
      </c>
      <c r="N680" s="126"/>
      <c r="O680" s="126"/>
      <c r="P680" s="126"/>
      <c r="Q680" s="126"/>
      <c r="R680" s="126"/>
    </row>
    <row r="681" spans="2:18" s="29" customFormat="1">
      <c r="B681" s="20">
        <v>4200</v>
      </c>
      <c r="C681" s="232" t="s">
        <v>3</v>
      </c>
      <c r="D681" s="232"/>
      <c r="E681" s="78"/>
      <c r="F681" s="75"/>
      <c r="G681" s="75"/>
      <c r="H681" s="54">
        <f t="shared" si="174"/>
        <v>0</v>
      </c>
      <c r="I681" s="78"/>
      <c r="J681" s="75"/>
      <c r="K681" s="75"/>
      <c r="L681" s="54">
        <f t="shared" si="175"/>
        <v>0</v>
      </c>
      <c r="N681" s="126"/>
      <c r="O681" s="126"/>
      <c r="P681" s="126"/>
      <c r="Q681" s="126"/>
      <c r="R681" s="126"/>
    </row>
    <row r="682" spans="2:18" s="29" customFormat="1" ht="16.5" customHeight="1">
      <c r="B682" s="13"/>
      <c r="C682" s="9">
        <v>4214</v>
      </c>
      <c r="D682" s="8" t="s">
        <v>193</v>
      </c>
      <c r="E682" s="78"/>
      <c r="F682" s="75"/>
      <c r="G682" s="75"/>
      <c r="H682" s="54">
        <f t="shared" si="174"/>
        <v>0</v>
      </c>
      <c r="I682" s="78"/>
      <c r="J682" s="75"/>
      <c r="K682" s="75"/>
      <c r="L682" s="54">
        <f t="shared" si="175"/>
        <v>0</v>
      </c>
      <c r="N682" s="126"/>
      <c r="O682" s="126"/>
      <c r="P682" s="126"/>
      <c r="Q682" s="126"/>
      <c r="R682" s="126"/>
    </row>
    <row r="683" spans="2:18" s="29" customFormat="1">
      <c r="B683" s="20">
        <v>4300</v>
      </c>
      <c r="C683" s="230" t="s">
        <v>4</v>
      </c>
      <c r="D683" s="230"/>
      <c r="E683" s="78"/>
      <c r="F683" s="75"/>
      <c r="G683" s="75"/>
      <c r="H683" s="54">
        <f t="shared" si="174"/>
        <v>0</v>
      </c>
      <c r="I683" s="78"/>
      <c r="J683" s="75"/>
      <c r="K683" s="75"/>
      <c r="L683" s="54">
        <f t="shared" si="175"/>
        <v>0</v>
      </c>
      <c r="N683" s="126"/>
      <c r="O683" s="126"/>
      <c r="P683" s="126"/>
      <c r="Q683" s="126"/>
      <c r="R683" s="126"/>
    </row>
    <row r="684" spans="2:18" s="29" customFormat="1">
      <c r="B684" s="20">
        <v>4500</v>
      </c>
      <c r="C684" s="232" t="s">
        <v>5</v>
      </c>
      <c r="D684" s="232"/>
      <c r="E684" s="78"/>
      <c r="F684" s="75"/>
      <c r="G684" s="75"/>
      <c r="H684" s="54">
        <f t="shared" si="174"/>
        <v>0</v>
      </c>
      <c r="I684" s="78"/>
      <c r="J684" s="75"/>
      <c r="K684" s="75"/>
      <c r="L684" s="54">
        <f t="shared" si="175"/>
        <v>0</v>
      </c>
      <c r="N684" s="126"/>
      <c r="O684" s="126"/>
      <c r="P684" s="126"/>
      <c r="Q684" s="126"/>
      <c r="R684" s="126"/>
    </row>
    <row r="685" spans="2:18" s="29" customFormat="1" ht="12" customHeight="1">
      <c r="B685" s="20">
        <v>4600</v>
      </c>
      <c r="C685" s="600" t="s">
        <v>6</v>
      </c>
      <c r="D685" s="600"/>
      <c r="E685" s="78"/>
      <c r="F685" s="75"/>
      <c r="G685" s="75"/>
      <c r="H685" s="54">
        <f t="shared" si="174"/>
        <v>0</v>
      </c>
      <c r="I685" s="78"/>
      <c r="J685" s="75"/>
      <c r="K685" s="75"/>
      <c r="L685" s="54">
        <f t="shared" si="175"/>
        <v>0</v>
      </c>
      <c r="N685" s="126"/>
      <c r="O685" s="126"/>
      <c r="P685" s="126"/>
      <c r="Q685" s="126"/>
      <c r="R685" s="126"/>
    </row>
    <row r="686" spans="2:18" s="29" customFormat="1">
      <c r="B686" s="202" t="s">
        <v>243</v>
      </c>
      <c r="C686" s="233" t="s">
        <v>12</v>
      </c>
      <c r="D686" s="233"/>
      <c r="E686" s="78"/>
      <c r="F686" s="75"/>
      <c r="G686" s="75"/>
      <c r="H686" s="54">
        <f t="shared" si="174"/>
        <v>0</v>
      </c>
      <c r="I686" s="78"/>
      <c r="J686" s="75"/>
      <c r="K686" s="75"/>
      <c r="L686" s="54">
        <f t="shared" si="175"/>
        <v>0</v>
      </c>
      <c r="N686" s="126"/>
      <c r="O686" s="126"/>
      <c r="P686" s="126"/>
      <c r="Q686" s="126"/>
      <c r="R686" s="126"/>
    </row>
    <row r="687" spans="2:18" s="29" customFormat="1" ht="12.75" thickBot="1">
      <c r="B687" s="22">
        <v>98</v>
      </c>
      <c r="C687" s="232" t="s">
        <v>7</v>
      </c>
      <c r="D687" s="232"/>
      <c r="E687" s="157"/>
      <c r="F687" s="158"/>
      <c r="G687" s="158"/>
      <c r="H687" s="180">
        <f t="shared" si="174"/>
        <v>0</v>
      </c>
      <c r="I687" s="157"/>
      <c r="J687" s="158"/>
      <c r="K687" s="158"/>
      <c r="L687" s="180">
        <f t="shared" si="175"/>
        <v>0</v>
      </c>
      <c r="N687" s="126"/>
      <c r="O687" s="126"/>
      <c r="P687" s="126"/>
      <c r="Q687" s="126"/>
      <c r="R687" s="126"/>
    </row>
    <row r="688" spans="2:18" s="29" customFormat="1" ht="12.75" thickBot="1">
      <c r="B688" s="14"/>
      <c r="C688" s="15"/>
      <c r="D688" s="16" t="s">
        <v>68</v>
      </c>
      <c r="E688" s="147">
        <f>SUM(E677+E678+E679+E680+E681+E683+E684+E685+E686+E687)</f>
        <v>0</v>
      </c>
      <c r="F688" s="148">
        <f t="shared" ref="F688:H688" si="176">SUM(F677+F678+F679+F680+F681+F683+F684+F685+F686+F687)</f>
        <v>246650</v>
      </c>
      <c r="G688" s="148">
        <f t="shared" si="176"/>
        <v>0</v>
      </c>
      <c r="H688" s="148">
        <f t="shared" si="176"/>
        <v>246650</v>
      </c>
      <c r="I688" s="147">
        <f>SUM(I677+I678+I679+I680+I681+I683+I684+I685+I686+I687)</f>
        <v>0</v>
      </c>
      <c r="J688" s="148">
        <f t="shared" ref="J688:L688" si="177">SUM(J677+J678+J679+J680+J681+J683+J684+J685+J686+J687)</f>
        <v>106404</v>
      </c>
      <c r="K688" s="148">
        <f t="shared" si="177"/>
        <v>0</v>
      </c>
      <c r="L688" s="148">
        <f t="shared" si="177"/>
        <v>106404</v>
      </c>
      <c r="N688" s="126"/>
      <c r="O688" s="126"/>
      <c r="P688" s="126"/>
      <c r="Q688" s="126"/>
      <c r="R688" s="126"/>
    </row>
    <row r="689" spans="2:18" s="29" customFormat="1" ht="12.75" thickBot="1">
      <c r="B689" s="25"/>
      <c r="C689" s="26"/>
      <c r="D689" s="27"/>
      <c r="E689" s="28"/>
      <c r="F689" s="28"/>
      <c r="G689" s="28"/>
      <c r="H689" s="28"/>
      <c r="I689" s="28"/>
      <c r="J689" s="28"/>
      <c r="K689" s="28"/>
      <c r="L689" s="28"/>
      <c r="N689" s="126"/>
      <c r="O689" s="126"/>
      <c r="P689" s="126"/>
      <c r="Q689" s="126"/>
      <c r="R689" s="126"/>
    </row>
    <row r="690" spans="2:18" s="29" customFormat="1" ht="38.25" customHeight="1" thickBot="1">
      <c r="B690" s="56"/>
      <c r="C690" s="57" t="s">
        <v>1</v>
      </c>
      <c r="D690" s="56" t="s">
        <v>14</v>
      </c>
      <c r="E690" s="150" t="s">
        <v>71</v>
      </c>
      <c r="F690" s="151" t="s">
        <v>72</v>
      </c>
      <c r="G690" s="151" t="s">
        <v>70</v>
      </c>
      <c r="H690" s="152" t="s">
        <v>13</v>
      </c>
      <c r="I690" s="150" t="s">
        <v>71</v>
      </c>
      <c r="J690" s="151" t="s">
        <v>72</v>
      </c>
      <c r="K690" s="151" t="s">
        <v>70</v>
      </c>
      <c r="L690" s="152" t="s">
        <v>13</v>
      </c>
      <c r="N690" s="126"/>
      <c r="O690" s="126"/>
      <c r="P690" s="126"/>
      <c r="Q690" s="126"/>
      <c r="R690" s="126"/>
    </row>
    <row r="691" spans="2:18" s="29" customFormat="1" ht="12.75" thickBot="1">
      <c r="B691" s="52" t="s">
        <v>15</v>
      </c>
      <c r="C691" s="31">
        <v>741</v>
      </c>
      <c r="D691" s="58" t="s">
        <v>54</v>
      </c>
      <c r="E691" s="153"/>
      <c r="F691" s="154"/>
      <c r="G691" s="154"/>
      <c r="H691" s="155"/>
      <c r="I691" s="153"/>
      <c r="J691" s="154"/>
      <c r="K691" s="154"/>
      <c r="L691" s="155"/>
      <c r="N691" s="126"/>
      <c r="O691" s="126"/>
      <c r="P691" s="126"/>
      <c r="Q691" s="126"/>
      <c r="R691" s="126"/>
    </row>
    <row r="692" spans="2:18" s="29" customFormat="1" ht="12" customHeight="1">
      <c r="B692" s="19" t="s">
        <v>10</v>
      </c>
      <c r="C692" s="601" t="s">
        <v>16</v>
      </c>
      <c r="D692" s="601"/>
      <c r="E692" s="173"/>
      <c r="F692" s="167">
        <v>27355</v>
      </c>
      <c r="G692" s="74"/>
      <c r="H692" s="54">
        <f>SUM(E692:G692)</f>
        <v>27355</v>
      </c>
      <c r="I692" s="173"/>
      <c r="J692" s="167">
        <v>26112</v>
      </c>
      <c r="K692" s="74"/>
      <c r="L692" s="54">
        <f>SUM(I692:K692)</f>
        <v>26112</v>
      </c>
      <c r="N692" s="126"/>
      <c r="O692" s="126"/>
      <c r="P692" s="126"/>
      <c r="Q692" s="126"/>
      <c r="R692" s="126"/>
    </row>
    <row r="693" spans="2:18" s="29" customFormat="1">
      <c r="B693" s="20">
        <v>1000</v>
      </c>
      <c r="C693" s="231" t="s">
        <v>2</v>
      </c>
      <c r="D693" s="231"/>
      <c r="E693" s="78"/>
      <c r="F693" s="75">
        <v>6500</v>
      </c>
      <c r="G693" s="75"/>
      <c r="H693" s="54">
        <f t="shared" ref="H693:H702" si="178">SUM(E693:G693)</f>
        <v>6500</v>
      </c>
      <c r="I693" s="78"/>
      <c r="J693" s="75">
        <v>4835</v>
      </c>
      <c r="K693" s="75"/>
      <c r="L693" s="54">
        <f t="shared" ref="L693:L702" si="179">SUM(I693:K693)</f>
        <v>4835</v>
      </c>
      <c r="N693" s="126"/>
      <c r="O693" s="126"/>
      <c r="P693" s="126"/>
      <c r="Q693" s="126"/>
      <c r="R693" s="126"/>
    </row>
    <row r="694" spans="2:18" s="29" customFormat="1">
      <c r="B694" s="21" t="s">
        <v>190</v>
      </c>
      <c r="C694" s="231" t="s">
        <v>191</v>
      </c>
      <c r="D694" s="231"/>
      <c r="E694" s="78"/>
      <c r="F694" s="75">
        <v>500</v>
      </c>
      <c r="G694" s="75"/>
      <c r="H694" s="54">
        <f t="shared" si="178"/>
        <v>500</v>
      </c>
      <c r="I694" s="78"/>
      <c r="J694" s="75"/>
      <c r="K694" s="75"/>
      <c r="L694" s="54">
        <f t="shared" si="179"/>
        <v>0</v>
      </c>
      <c r="N694" s="126"/>
      <c r="O694" s="126"/>
      <c r="P694" s="126"/>
      <c r="Q694" s="126"/>
      <c r="R694" s="126"/>
    </row>
    <row r="695" spans="2:18" s="29" customFormat="1">
      <c r="B695" s="22" t="s">
        <v>28</v>
      </c>
      <c r="C695" s="232" t="s">
        <v>192</v>
      </c>
      <c r="D695" s="232"/>
      <c r="E695" s="78"/>
      <c r="F695" s="75"/>
      <c r="G695" s="75"/>
      <c r="H695" s="54">
        <f t="shared" si="178"/>
        <v>0</v>
      </c>
      <c r="I695" s="78"/>
      <c r="J695" s="75"/>
      <c r="K695" s="75"/>
      <c r="L695" s="54">
        <f t="shared" si="179"/>
        <v>0</v>
      </c>
      <c r="N695" s="126"/>
      <c r="O695" s="126"/>
      <c r="P695" s="126"/>
      <c r="Q695" s="126"/>
      <c r="R695" s="126"/>
    </row>
    <row r="696" spans="2:18" s="29" customFormat="1">
      <c r="B696" s="20">
        <v>4200</v>
      </c>
      <c r="C696" s="232" t="s">
        <v>3</v>
      </c>
      <c r="D696" s="232"/>
      <c r="E696" s="78"/>
      <c r="F696" s="75"/>
      <c r="G696" s="75"/>
      <c r="H696" s="54">
        <f t="shared" si="178"/>
        <v>0</v>
      </c>
      <c r="I696" s="78"/>
      <c r="J696" s="75"/>
      <c r="K696" s="75"/>
      <c r="L696" s="54">
        <f t="shared" si="179"/>
        <v>0</v>
      </c>
      <c r="N696" s="126"/>
      <c r="O696" s="126"/>
      <c r="P696" s="126"/>
      <c r="Q696" s="126"/>
      <c r="R696" s="126"/>
    </row>
    <row r="697" spans="2:18" s="29" customFormat="1" ht="19.5" customHeight="1">
      <c r="B697" s="13"/>
      <c r="C697" s="9">
        <v>4214</v>
      </c>
      <c r="D697" s="8" t="s">
        <v>193</v>
      </c>
      <c r="E697" s="78"/>
      <c r="F697" s="75"/>
      <c r="G697" s="75"/>
      <c r="H697" s="54">
        <f t="shared" si="178"/>
        <v>0</v>
      </c>
      <c r="I697" s="78"/>
      <c r="J697" s="75"/>
      <c r="K697" s="75"/>
      <c r="L697" s="54">
        <f t="shared" si="179"/>
        <v>0</v>
      </c>
      <c r="N697" s="126"/>
      <c r="O697" s="126"/>
      <c r="P697" s="126"/>
      <c r="Q697" s="126"/>
      <c r="R697" s="126"/>
    </row>
    <row r="698" spans="2:18" s="29" customFormat="1">
      <c r="B698" s="20">
        <v>4300</v>
      </c>
      <c r="C698" s="230" t="s">
        <v>4</v>
      </c>
      <c r="D698" s="230"/>
      <c r="E698" s="78"/>
      <c r="F698" s="75"/>
      <c r="G698" s="75"/>
      <c r="H698" s="54">
        <f t="shared" si="178"/>
        <v>0</v>
      </c>
      <c r="I698" s="78"/>
      <c r="J698" s="75"/>
      <c r="K698" s="75"/>
      <c r="L698" s="54">
        <f t="shared" si="179"/>
        <v>0</v>
      </c>
      <c r="N698" s="126"/>
      <c r="O698" s="126"/>
      <c r="P698" s="126"/>
      <c r="Q698" s="126"/>
      <c r="R698" s="126"/>
    </row>
    <row r="699" spans="2:18" s="29" customFormat="1">
      <c r="B699" s="20">
        <v>4500</v>
      </c>
      <c r="C699" s="232" t="s">
        <v>5</v>
      </c>
      <c r="D699" s="232"/>
      <c r="E699" s="78"/>
      <c r="F699" s="75"/>
      <c r="G699" s="75"/>
      <c r="H699" s="54">
        <f t="shared" si="178"/>
        <v>0</v>
      </c>
      <c r="I699" s="78"/>
      <c r="J699" s="75"/>
      <c r="K699" s="75"/>
      <c r="L699" s="54">
        <f t="shared" si="179"/>
        <v>0</v>
      </c>
      <c r="N699" s="126"/>
      <c r="O699" s="126"/>
      <c r="P699" s="126"/>
      <c r="Q699" s="126"/>
      <c r="R699" s="126"/>
    </row>
    <row r="700" spans="2:18" s="29" customFormat="1" ht="12" customHeight="1">
      <c r="B700" s="20">
        <v>4600</v>
      </c>
      <c r="C700" s="600" t="s">
        <v>6</v>
      </c>
      <c r="D700" s="600"/>
      <c r="E700" s="78"/>
      <c r="F700" s="75"/>
      <c r="G700" s="75"/>
      <c r="H700" s="54">
        <f t="shared" si="178"/>
        <v>0</v>
      </c>
      <c r="I700" s="78"/>
      <c r="J700" s="75"/>
      <c r="K700" s="75"/>
      <c r="L700" s="54">
        <f t="shared" si="179"/>
        <v>0</v>
      </c>
      <c r="N700" s="126"/>
      <c r="O700" s="126"/>
      <c r="P700" s="126"/>
      <c r="Q700" s="126"/>
      <c r="R700" s="126"/>
    </row>
    <row r="701" spans="2:18" s="29" customFormat="1">
      <c r="B701" s="202" t="s">
        <v>243</v>
      </c>
      <c r="C701" s="233" t="s">
        <v>12</v>
      </c>
      <c r="D701" s="233"/>
      <c r="E701" s="78"/>
      <c r="F701" s="75"/>
      <c r="G701" s="75"/>
      <c r="H701" s="54">
        <f t="shared" si="178"/>
        <v>0</v>
      </c>
      <c r="I701" s="78"/>
      <c r="J701" s="75"/>
      <c r="K701" s="75"/>
      <c r="L701" s="54">
        <f t="shared" si="179"/>
        <v>0</v>
      </c>
      <c r="N701" s="126"/>
      <c r="O701" s="126"/>
      <c r="P701" s="126"/>
      <c r="Q701" s="126"/>
      <c r="R701" s="126"/>
    </row>
    <row r="702" spans="2:18" s="29" customFormat="1" ht="12.75" thickBot="1">
      <c r="B702" s="24">
        <v>98</v>
      </c>
      <c r="C702" s="234" t="s">
        <v>7</v>
      </c>
      <c r="D702" s="232"/>
      <c r="E702" s="157"/>
      <c r="F702" s="158"/>
      <c r="G702" s="158"/>
      <c r="H702" s="54">
        <f t="shared" si="178"/>
        <v>0</v>
      </c>
      <c r="I702" s="157"/>
      <c r="J702" s="158"/>
      <c r="K702" s="158"/>
      <c r="L702" s="54">
        <f t="shared" si="179"/>
        <v>0</v>
      </c>
      <c r="N702" s="126"/>
      <c r="O702" s="126"/>
      <c r="P702" s="126"/>
      <c r="Q702" s="126"/>
      <c r="R702" s="126"/>
    </row>
    <row r="703" spans="2:18" s="29" customFormat="1" ht="12.75" thickBot="1">
      <c r="B703" s="14"/>
      <c r="C703" s="15"/>
      <c r="D703" s="16" t="s">
        <v>68</v>
      </c>
      <c r="E703" s="147">
        <f>SUM(E692+E693+E694+E695+E696+E698+E699+E700+E701+E702)</f>
        <v>0</v>
      </c>
      <c r="F703" s="148">
        <f t="shared" ref="F703:H703" si="180">SUM(F692+F693+F694+F695+F696+F698+F699+F700+F701+F702)</f>
        <v>34355</v>
      </c>
      <c r="G703" s="148">
        <f t="shared" si="180"/>
        <v>0</v>
      </c>
      <c r="H703" s="149">
        <f t="shared" si="180"/>
        <v>34355</v>
      </c>
      <c r="I703" s="147">
        <f>SUM(I692+I693+I694+I695+I696+I698+I699+I700+I701+I702)</f>
        <v>0</v>
      </c>
      <c r="J703" s="148">
        <f t="shared" ref="J703:L703" si="181">SUM(J692+J693+J694+J695+J696+J698+J699+J700+J701+J702)</f>
        <v>30947</v>
      </c>
      <c r="K703" s="148">
        <f t="shared" si="181"/>
        <v>0</v>
      </c>
      <c r="L703" s="149">
        <f t="shared" si="181"/>
        <v>30947</v>
      </c>
      <c r="N703" s="126"/>
      <c r="O703" s="126"/>
      <c r="P703" s="126"/>
      <c r="Q703" s="126"/>
      <c r="R703" s="126"/>
    </row>
    <row r="704" spans="2:18" s="29" customFormat="1" ht="12.75" thickBot="1">
      <c r="B704" s="60"/>
      <c r="C704" s="93"/>
      <c r="D704" s="94"/>
      <c r="E704" s="28"/>
      <c r="F704" s="28"/>
      <c r="G704" s="28"/>
      <c r="H704" s="28"/>
      <c r="I704" s="28"/>
      <c r="J704" s="28"/>
      <c r="K704" s="28"/>
      <c r="L704" s="28"/>
      <c r="N704" s="126"/>
      <c r="O704" s="126"/>
      <c r="P704" s="126"/>
      <c r="Q704" s="126"/>
      <c r="R704" s="126"/>
    </row>
    <row r="705" spans="2:18" s="29" customFormat="1" ht="37.5" customHeight="1" thickBot="1">
      <c r="B705" s="10"/>
      <c r="C705" s="143" t="s">
        <v>1</v>
      </c>
      <c r="D705" s="10" t="s">
        <v>14</v>
      </c>
      <c r="E705" s="150" t="s">
        <v>71</v>
      </c>
      <c r="F705" s="151" t="s">
        <v>72</v>
      </c>
      <c r="G705" s="151" t="s">
        <v>70</v>
      </c>
      <c r="H705" s="152" t="s">
        <v>13</v>
      </c>
      <c r="I705" s="150" t="s">
        <v>71</v>
      </c>
      <c r="J705" s="151" t="s">
        <v>72</v>
      </c>
      <c r="K705" s="151" t="s">
        <v>70</v>
      </c>
      <c r="L705" s="152" t="s">
        <v>13</v>
      </c>
      <c r="N705" s="126"/>
      <c r="O705" s="126"/>
      <c r="P705" s="126"/>
      <c r="Q705" s="126"/>
      <c r="R705" s="126"/>
    </row>
    <row r="706" spans="2:18" s="29" customFormat="1" ht="12.75" thickBot="1">
      <c r="B706" s="52" t="s">
        <v>15</v>
      </c>
      <c r="C706" s="11">
        <v>745</v>
      </c>
      <c r="D706" s="12" t="s">
        <v>55</v>
      </c>
      <c r="E706" s="153"/>
      <c r="F706" s="154"/>
      <c r="G706" s="154"/>
      <c r="H706" s="155"/>
      <c r="I706" s="153"/>
      <c r="J706" s="154"/>
      <c r="K706" s="154"/>
      <c r="L706" s="155"/>
      <c r="N706" s="126"/>
      <c r="O706" s="126"/>
      <c r="P706" s="126"/>
      <c r="Q706" s="126"/>
      <c r="R706" s="126"/>
    </row>
    <row r="707" spans="2:18" s="29" customFormat="1" ht="12" customHeight="1">
      <c r="B707" s="19" t="s">
        <v>10</v>
      </c>
      <c r="C707" s="601" t="s">
        <v>16</v>
      </c>
      <c r="D707" s="601"/>
      <c r="E707" s="173"/>
      <c r="F707" s="167">
        <v>33593</v>
      </c>
      <c r="G707" s="74"/>
      <c r="H707" s="54">
        <f>SUM(E707:G707)</f>
        <v>33593</v>
      </c>
      <c r="I707" s="173"/>
      <c r="J707" s="167">
        <v>28297</v>
      </c>
      <c r="K707" s="74"/>
      <c r="L707" s="54">
        <f>SUM(I707:K707)</f>
        <v>28297</v>
      </c>
      <c r="N707" s="126"/>
      <c r="O707" s="126"/>
      <c r="P707" s="126"/>
      <c r="Q707" s="126"/>
      <c r="R707" s="126"/>
    </row>
    <row r="708" spans="2:18" s="29" customFormat="1">
      <c r="B708" s="20">
        <v>1000</v>
      </c>
      <c r="C708" s="231" t="s">
        <v>2</v>
      </c>
      <c r="D708" s="231"/>
      <c r="E708" s="78"/>
      <c r="F708" s="75">
        <v>18412</v>
      </c>
      <c r="G708" s="75"/>
      <c r="H708" s="54">
        <f t="shared" ref="H708:H717" si="182">SUM(E708:G708)</f>
        <v>18412</v>
      </c>
      <c r="I708" s="78"/>
      <c r="J708" s="75">
        <v>15884</v>
      </c>
      <c r="K708" s="75"/>
      <c r="L708" s="54">
        <f t="shared" ref="L708:L717" si="183">SUM(I708:K708)</f>
        <v>15884</v>
      </c>
      <c r="N708" s="126"/>
      <c r="O708" s="126"/>
      <c r="P708" s="126"/>
      <c r="Q708" s="126"/>
      <c r="R708" s="126"/>
    </row>
    <row r="709" spans="2:18" s="29" customFormat="1">
      <c r="B709" s="21" t="s">
        <v>190</v>
      </c>
      <c r="C709" s="231" t="s">
        <v>191</v>
      </c>
      <c r="D709" s="231"/>
      <c r="E709" s="78"/>
      <c r="F709" s="75">
        <v>200</v>
      </c>
      <c r="G709" s="75"/>
      <c r="H709" s="54">
        <f t="shared" si="182"/>
        <v>200</v>
      </c>
      <c r="I709" s="78"/>
      <c r="J709" s="75">
        <v>159</v>
      </c>
      <c r="K709" s="75"/>
      <c r="L709" s="54">
        <f t="shared" si="183"/>
        <v>159</v>
      </c>
      <c r="N709" s="126"/>
      <c r="O709" s="126"/>
      <c r="P709" s="126"/>
      <c r="Q709" s="126"/>
      <c r="R709" s="126"/>
    </row>
    <row r="710" spans="2:18" s="29" customFormat="1">
      <c r="B710" s="22" t="s">
        <v>28</v>
      </c>
      <c r="C710" s="232" t="s">
        <v>192</v>
      </c>
      <c r="D710" s="232"/>
      <c r="E710" s="78"/>
      <c r="F710" s="75"/>
      <c r="G710" s="75"/>
      <c r="H710" s="54">
        <f t="shared" si="182"/>
        <v>0</v>
      </c>
      <c r="I710" s="78"/>
      <c r="J710" s="75"/>
      <c r="K710" s="75"/>
      <c r="L710" s="54">
        <f t="shared" si="183"/>
        <v>0</v>
      </c>
      <c r="N710" s="126"/>
      <c r="O710" s="126"/>
      <c r="P710" s="126"/>
      <c r="Q710" s="126"/>
      <c r="R710" s="126"/>
    </row>
    <row r="711" spans="2:18" s="29" customFormat="1">
      <c r="B711" s="20">
        <v>4200</v>
      </c>
      <c r="C711" s="232" t="s">
        <v>3</v>
      </c>
      <c r="D711" s="232"/>
      <c r="E711" s="78"/>
      <c r="F711" s="75">
        <v>8000</v>
      </c>
      <c r="G711" s="75"/>
      <c r="H711" s="54">
        <f t="shared" si="182"/>
        <v>8000</v>
      </c>
      <c r="I711" s="78"/>
      <c r="J711" s="75">
        <v>5457</v>
      </c>
      <c r="K711" s="75"/>
      <c r="L711" s="54">
        <f t="shared" si="183"/>
        <v>5457</v>
      </c>
      <c r="N711" s="126"/>
      <c r="O711" s="126"/>
      <c r="P711" s="126"/>
      <c r="Q711" s="126"/>
      <c r="R711" s="126"/>
    </row>
    <row r="712" spans="2:18" s="29" customFormat="1" ht="18.75" customHeight="1">
      <c r="B712" s="13"/>
      <c r="C712" s="9">
        <v>4214</v>
      </c>
      <c r="D712" s="8" t="s">
        <v>193</v>
      </c>
      <c r="E712" s="78"/>
      <c r="F712" s="75">
        <v>8000</v>
      </c>
      <c r="G712" s="75"/>
      <c r="H712" s="54">
        <f t="shared" si="182"/>
        <v>8000</v>
      </c>
      <c r="I712" s="78"/>
      <c r="J712" s="75">
        <v>5457</v>
      </c>
      <c r="K712" s="75"/>
      <c r="L712" s="54">
        <f t="shared" si="183"/>
        <v>5457</v>
      </c>
      <c r="N712" s="126"/>
      <c r="O712" s="126"/>
      <c r="P712" s="126"/>
      <c r="Q712" s="126"/>
      <c r="R712" s="126"/>
    </row>
    <row r="713" spans="2:18" s="29" customFormat="1">
      <c r="B713" s="20">
        <v>4300</v>
      </c>
      <c r="C713" s="230" t="s">
        <v>4</v>
      </c>
      <c r="D713" s="230"/>
      <c r="E713" s="78"/>
      <c r="F713" s="75"/>
      <c r="G713" s="75"/>
      <c r="H713" s="54">
        <f t="shared" si="182"/>
        <v>0</v>
      </c>
      <c r="I713" s="78"/>
      <c r="J713" s="75"/>
      <c r="K713" s="75"/>
      <c r="L713" s="54">
        <f t="shared" si="183"/>
        <v>0</v>
      </c>
      <c r="N713" s="126"/>
      <c r="O713" s="126"/>
      <c r="P713" s="126"/>
      <c r="Q713" s="126"/>
      <c r="R713" s="126"/>
    </row>
    <row r="714" spans="2:18" s="29" customFormat="1">
      <c r="B714" s="20">
        <v>4500</v>
      </c>
      <c r="C714" s="232" t="s">
        <v>5</v>
      </c>
      <c r="D714" s="232"/>
      <c r="E714" s="78"/>
      <c r="F714" s="75"/>
      <c r="G714" s="75"/>
      <c r="H714" s="54">
        <f t="shared" si="182"/>
        <v>0</v>
      </c>
      <c r="I714" s="78"/>
      <c r="J714" s="75"/>
      <c r="K714" s="75"/>
      <c r="L714" s="54">
        <f t="shared" si="183"/>
        <v>0</v>
      </c>
      <c r="N714" s="126"/>
      <c r="O714" s="126"/>
      <c r="P714" s="126"/>
      <c r="Q714" s="126"/>
      <c r="R714" s="126"/>
    </row>
    <row r="715" spans="2:18" s="29" customFormat="1" ht="12" customHeight="1">
      <c r="B715" s="20">
        <v>4600</v>
      </c>
      <c r="C715" s="600" t="s">
        <v>6</v>
      </c>
      <c r="D715" s="600"/>
      <c r="E715" s="78"/>
      <c r="F715" s="75"/>
      <c r="G715" s="75"/>
      <c r="H715" s="54">
        <f t="shared" si="182"/>
        <v>0</v>
      </c>
      <c r="I715" s="78"/>
      <c r="J715" s="75"/>
      <c r="K715" s="75"/>
      <c r="L715" s="54">
        <f t="shared" si="183"/>
        <v>0</v>
      </c>
      <c r="N715" s="126"/>
      <c r="O715" s="126"/>
      <c r="P715" s="126"/>
      <c r="Q715" s="126"/>
      <c r="R715" s="126"/>
    </row>
    <row r="716" spans="2:18" s="29" customFormat="1">
      <c r="B716" s="202" t="s">
        <v>243</v>
      </c>
      <c r="C716" s="233" t="s">
        <v>12</v>
      </c>
      <c r="D716" s="233"/>
      <c r="E716" s="78"/>
      <c r="F716" s="75">
        <v>91100</v>
      </c>
      <c r="G716" s="75"/>
      <c r="H716" s="54">
        <f t="shared" si="182"/>
        <v>91100</v>
      </c>
      <c r="I716" s="78"/>
      <c r="J716" s="75">
        <v>45244</v>
      </c>
      <c r="K716" s="75"/>
      <c r="L716" s="54">
        <f t="shared" si="183"/>
        <v>45244</v>
      </c>
      <c r="N716" s="126"/>
      <c r="O716" s="126"/>
      <c r="P716" s="126"/>
      <c r="Q716" s="126"/>
      <c r="R716" s="126"/>
    </row>
    <row r="717" spans="2:18" s="29" customFormat="1" ht="12.75" thickBot="1">
      <c r="B717" s="24">
        <v>98</v>
      </c>
      <c r="C717" s="234" t="s">
        <v>7</v>
      </c>
      <c r="D717" s="232"/>
      <c r="E717" s="157"/>
      <c r="F717" s="158"/>
      <c r="G717" s="158"/>
      <c r="H717" s="54">
        <f t="shared" si="182"/>
        <v>0</v>
      </c>
      <c r="I717" s="157"/>
      <c r="J717" s="158"/>
      <c r="K717" s="158"/>
      <c r="L717" s="54">
        <f t="shared" si="183"/>
        <v>0</v>
      </c>
      <c r="N717" s="126"/>
      <c r="O717" s="126"/>
      <c r="P717" s="126"/>
      <c r="Q717" s="126"/>
      <c r="R717" s="126"/>
    </row>
    <row r="718" spans="2:18" s="29" customFormat="1" ht="12.75" thickBot="1">
      <c r="B718" s="14"/>
      <c r="C718" s="15"/>
      <c r="D718" s="16" t="s">
        <v>69</v>
      </c>
      <c r="E718" s="147">
        <f>SUM(E707+E708+E709+E710+E711+E713+E714+E715+E716+E717)</f>
        <v>0</v>
      </c>
      <c r="F718" s="148">
        <f t="shared" ref="F718:H718" si="184">SUM(F707+F708+F709+F710+F711+F713+F714+F715+F716+F717)</f>
        <v>151305</v>
      </c>
      <c r="G718" s="148">
        <f t="shared" si="184"/>
        <v>0</v>
      </c>
      <c r="H718" s="149">
        <f t="shared" si="184"/>
        <v>151305</v>
      </c>
      <c r="I718" s="147">
        <f>SUM(I707+I708+I709+I710+I711+I713+I714+I715+I716+I717)</f>
        <v>0</v>
      </c>
      <c r="J718" s="148">
        <f t="shared" ref="J718:L718" si="185">SUM(J707+J708+J709+J710+J711+J713+J714+J715+J716+J717)</f>
        <v>95041</v>
      </c>
      <c r="K718" s="148">
        <f t="shared" si="185"/>
        <v>0</v>
      </c>
      <c r="L718" s="149">
        <f t="shared" si="185"/>
        <v>95041</v>
      </c>
      <c r="N718" s="126"/>
      <c r="O718" s="126"/>
      <c r="P718" s="126"/>
      <c r="Q718" s="126"/>
      <c r="R718" s="126"/>
    </row>
    <row r="719" spans="2:18" s="29" customFormat="1" ht="12.75" thickBot="1">
      <c r="B719" s="65"/>
      <c r="C719" s="66"/>
      <c r="D719" s="67"/>
      <c r="E719" s="28"/>
      <c r="F719" s="28"/>
      <c r="G719" s="28"/>
      <c r="H719" s="28"/>
      <c r="I719" s="28"/>
      <c r="J719" s="28"/>
      <c r="K719" s="28"/>
      <c r="L719" s="28"/>
      <c r="N719" s="126"/>
      <c r="O719" s="126"/>
      <c r="P719" s="126"/>
      <c r="Q719" s="126"/>
      <c r="R719" s="126"/>
    </row>
    <row r="720" spans="2:18" s="29" customFormat="1" ht="36.75" customHeight="1" thickBot="1">
      <c r="B720" s="10"/>
      <c r="C720" s="143" t="s">
        <v>1</v>
      </c>
      <c r="D720" s="10" t="s">
        <v>14</v>
      </c>
      <c r="E720" s="150" t="s">
        <v>71</v>
      </c>
      <c r="F720" s="151" t="s">
        <v>72</v>
      </c>
      <c r="G720" s="151" t="s">
        <v>70</v>
      </c>
      <c r="H720" s="152" t="s">
        <v>13</v>
      </c>
      <c r="I720" s="150" t="s">
        <v>71</v>
      </c>
      <c r="J720" s="151" t="s">
        <v>72</v>
      </c>
      <c r="K720" s="151" t="s">
        <v>70</v>
      </c>
      <c r="L720" s="152" t="s">
        <v>13</v>
      </c>
      <c r="N720" s="126"/>
      <c r="O720" s="126"/>
      <c r="P720" s="126"/>
      <c r="Q720" s="126"/>
      <c r="R720" s="126"/>
    </row>
    <row r="721" spans="2:18" s="29" customFormat="1" ht="12.75" thickBot="1">
      <c r="B721" s="52" t="s">
        <v>15</v>
      </c>
      <c r="C721" s="11">
        <v>752</v>
      </c>
      <c r="D721" s="12" t="s">
        <v>56</v>
      </c>
      <c r="E721" s="153"/>
      <c r="F721" s="154"/>
      <c r="G721" s="154"/>
      <c r="H721" s="155"/>
      <c r="I721" s="153"/>
      <c r="J721" s="154"/>
      <c r="K721" s="154"/>
      <c r="L721" s="155"/>
      <c r="N721" s="126"/>
      <c r="O721" s="126"/>
      <c r="P721" s="126"/>
      <c r="Q721" s="126"/>
      <c r="R721" s="126"/>
    </row>
    <row r="722" spans="2:18" s="29" customFormat="1" ht="12" customHeight="1">
      <c r="B722" s="19" t="s">
        <v>10</v>
      </c>
      <c r="C722" s="400" t="s">
        <v>16</v>
      </c>
      <c r="D722" s="95"/>
      <c r="E722" s="173"/>
      <c r="F722" s="167">
        <v>26744</v>
      </c>
      <c r="G722" s="74"/>
      <c r="H722" s="54">
        <f>SUM(E722:G722)</f>
        <v>26744</v>
      </c>
      <c r="I722" s="173"/>
      <c r="J722" s="167">
        <v>26898</v>
      </c>
      <c r="K722" s="74"/>
      <c r="L722" s="54">
        <f>SUM(I722:K722)</f>
        <v>26898</v>
      </c>
      <c r="N722" s="126"/>
      <c r="O722" s="126"/>
      <c r="P722" s="126"/>
      <c r="Q722" s="126"/>
      <c r="R722" s="126"/>
    </row>
    <row r="723" spans="2:18" s="29" customFormat="1">
      <c r="B723" s="20">
        <v>1000</v>
      </c>
      <c r="C723" s="231" t="s">
        <v>2</v>
      </c>
      <c r="D723" s="231"/>
      <c r="E723" s="78"/>
      <c r="F723" s="75">
        <v>15476</v>
      </c>
      <c r="G723" s="75"/>
      <c r="H723" s="54">
        <f t="shared" ref="H723:H732" si="186">SUM(E723:G723)</f>
        <v>15476</v>
      </c>
      <c r="I723" s="78"/>
      <c r="J723" s="75">
        <v>14736</v>
      </c>
      <c r="K723" s="75"/>
      <c r="L723" s="54">
        <f t="shared" ref="L723:L732" si="187">SUM(I723:K723)</f>
        <v>14736</v>
      </c>
      <c r="N723" s="126"/>
      <c r="O723" s="126"/>
      <c r="P723" s="126"/>
      <c r="Q723" s="126"/>
      <c r="R723" s="126"/>
    </row>
    <row r="724" spans="2:18" s="29" customFormat="1">
      <c r="B724" s="21" t="s">
        <v>190</v>
      </c>
      <c r="C724" s="231" t="s">
        <v>191</v>
      </c>
      <c r="D724" s="231"/>
      <c r="E724" s="78"/>
      <c r="F724" s="75">
        <v>500</v>
      </c>
      <c r="G724" s="75"/>
      <c r="H724" s="54">
        <f t="shared" si="186"/>
        <v>500</v>
      </c>
      <c r="I724" s="78"/>
      <c r="J724" s="75"/>
      <c r="K724" s="75"/>
      <c r="L724" s="54">
        <f t="shared" si="187"/>
        <v>0</v>
      </c>
      <c r="N724" s="126"/>
      <c r="O724" s="126"/>
      <c r="P724" s="126"/>
      <c r="Q724" s="126"/>
      <c r="R724" s="126"/>
    </row>
    <row r="725" spans="2:18" s="29" customFormat="1">
      <c r="B725" s="22" t="s">
        <v>28</v>
      </c>
      <c r="C725" s="232" t="s">
        <v>192</v>
      </c>
      <c r="D725" s="232"/>
      <c r="E725" s="78"/>
      <c r="F725" s="75"/>
      <c r="G725" s="75"/>
      <c r="H725" s="54">
        <f t="shared" si="186"/>
        <v>0</v>
      </c>
      <c r="I725" s="78"/>
      <c r="J725" s="75"/>
      <c r="K725" s="75"/>
      <c r="L725" s="54">
        <f t="shared" si="187"/>
        <v>0</v>
      </c>
      <c r="N725" s="126"/>
      <c r="O725" s="126"/>
      <c r="P725" s="126"/>
      <c r="Q725" s="126"/>
      <c r="R725" s="126"/>
    </row>
    <row r="726" spans="2:18" s="29" customFormat="1">
      <c r="B726" s="20">
        <v>4200</v>
      </c>
      <c r="C726" s="232" t="s">
        <v>3</v>
      </c>
      <c r="D726" s="232"/>
      <c r="E726" s="78"/>
      <c r="F726" s="75"/>
      <c r="G726" s="75"/>
      <c r="H726" s="54">
        <f t="shared" si="186"/>
        <v>0</v>
      </c>
      <c r="I726" s="78"/>
      <c r="J726" s="75"/>
      <c r="K726" s="75"/>
      <c r="L726" s="54">
        <f t="shared" si="187"/>
        <v>0</v>
      </c>
      <c r="N726" s="126"/>
      <c r="O726" s="126"/>
      <c r="P726" s="126"/>
      <c r="Q726" s="126"/>
      <c r="R726" s="126"/>
    </row>
    <row r="727" spans="2:18" s="29" customFormat="1" ht="18.75" customHeight="1">
      <c r="B727" s="13"/>
      <c r="C727" s="9">
        <v>4214</v>
      </c>
      <c r="D727" s="8" t="s">
        <v>193</v>
      </c>
      <c r="E727" s="78"/>
      <c r="F727" s="75"/>
      <c r="G727" s="75"/>
      <c r="H727" s="54">
        <f t="shared" si="186"/>
        <v>0</v>
      </c>
      <c r="I727" s="78"/>
      <c r="J727" s="75"/>
      <c r="K727" s="75"/>
      <c r="L727" s="54">
        <f t="shared" si="187"/>
        <v>0</v>
      </c>
      <c r="N727" s="126"/>
      <c r="O727" s="126"/>
      <c r="P727" s="126"/>
      <c r="Q727" s="126"/>
      <c r="R727" s="126"/>
    </row>
    <row r="728" spans="2:18" s="29" customFormat="1">
      <c r="B728" s="20">
        <v>4300</v>
      </c>
      <c r="C728" s="230" t="s">
        <v>4</v>
      </c>
      <c r="D728" s="230"/>
      <c r="E728" s="78"/>
      <c r="F728" s="75"/>
      <c r="G728" s="75"/>
      <c r="H728" s="54">
        <f t="shared" si="186"/>
        <v>0</v>
      </c>
      <c r="I728" s="78"/>
      <c r="J728" s="75"/>
      <c r="K728" s="75"/>
      <c r="L728" s="54">
        <f t="shared" si="187"/>
        <v>0</v>
      </c>
      <c r="N728" s="126"/>
      <c r="O728" s="126"/>
      <c r="P728" s="126"/>
      <c r="Q728" s="126"/>
      <c r="R728" s="126"/>
    </row>
    <row r="729" spans="2:18" s="29" customFormat="1">
      <c r="B729" s="20">
        <v>4500</v>
      </c>
      <c r="C729" s="232" t="s">
        <v>5</v>
      </c>
      <c r="D729" s="232"/>
      <c r="E729" s="78"/>
      <c r="F729" s="75"/>
      <c r="G729" s="75"/>
      <c r="H729" s="54">
        <f t="shared" si="186"/>
        <v>0</v>
      </c>
      <c r="I729" s="78"/>
      <c r="J729" s="75"/>
      <c r="K729" s="75"/>
      <c r="L729" s="54">
        <f t="shared" si="187"/>
        <v>0</v>
      </c>
      <c r="N729" s="126"/>
      <c r="O729" s="126"/>
      <c r="P729" s="126"/>
      <c r="Q729" s="126"/>
      <c r="R729" s="126"/>
    </row>
    <row r="730" spans="2:18" s="29" customFormat="1" ht="12" customHeight="1">
      <c r="B730" s="20">
        <v>4600</v>
      </c>
      <c r="C730" s="600" t="s">
        <v>6</v>
      </c>
      <c r="D730" s="600"/>
      <c r="E730" s="78"/>
      <c r="F730" s="75"/>
      <c r="G730" s="75"/>
      <c r="H730" s="54">
        <f t="shared" si="186"/>
        <v>0</v>
      </c>
      <c r="I730" s="78"/>
      <c r="J730" s="75"/>
      <c r="K730" s="75"/>
      <c r="L730" s="54">
        <f t="shared" si="187"/>
        <v>0</v>
      </c>
      <c r="N730" s="126"/>
      <c r="O730" s="126"/>
      <c r="P730" s="126"/>
      <c r="Q730" s="126"/>
      <c r="R730" s="126"/>
    </row>
    <row r="731" spans="2:18" s="29" customFormat="1">
      <c r="B731" s="202" t="s">
        <v>243</v>
      </c>
      <c r="C731" s="233" t="s">
        <v>12</v>
      </c>
      <c r="D731" s="233"/>
      <c r="E731" s="78"/>
      <c r="F731" s="75"/>
      <c r="G731" s="75"/>
      <c r="H731" s="54">
        <f t="shared" si="186"/>
        <v>0</v>
      </c>
      <c r="I731" s="78"/>
      <c r="J731" s="75"/>
      <c r="K731" s="75"/>
      <c r="L731" s="54">
        <f t="shared" si="187"/>
        <v>0</v>
      </c>
      <c r="N731" s="126"/>
      <c r="O731" s="126"/>
      <c r="P731" s="126"/>
      <c r="Q731" s="126"/>
      <c r="R731" s="126"/>
    </row>
    <row r="732" spans="2:18" s="29" customFormat="1" ht="12.75" thickBot="1">
      <c r="B732" s="24">
        <v>98</v>
      </c>
      <c r="C732" s="234" t="s">
        <v>7</v>
      </c>
      <c r="D732" s="232"/>
      <c r="E732" s="157"/>
      <c r="F732" s="158"/>
      <c r="G732" s="158"/>
      <c r="H732" s="54">
        <f t="shared" si="186"/>
        <v>0</v>
      </c>
      <c r="I732" s="157"/>
      <c r="J732" s="158"/>
      <c r="K732" s="158"/>
      <c r="L732" s="54">
        <f t="shared" si="187"/>
        <v>0</v>
      </c>
      <c r="N732" s="126"/>
      <c r="O732" s="126"/>
      <c r="P732" s="126"/>
      <c r="Q732" s="126"/>
      <c r="R732" s="126"/>
    </row>
    <row r="733" spans="2:18" s="29" customFormat="1" ht="12.75" thickBot="1">
      <c r="B733" s="14"/>
      <c r="C733" s="15"/>
      <c r="D733" s="16" t="s">
        <v>68</v>
      </c>
      <c r="E733" s="147">
        <f>SUM(E722+E723+E724+E725+E726+E728+E729+E730+E731+E732)</f>
        <v>0</v>
      </c>
      <c r="F733" s="148">
        <f t="shared" ref="F733:H733" si="188">SUM(F722+F723+F724+F725+F726+F728+F729+F730+F731+F732)</f>
        <v>42720</v>
      </c>
      <c r="G733" s="148">
        <f t="shared" si="188"/>
        <v>0</v>
      </c>
      <c r="H733" s="149">
        <f t="shared" si="188"/>
        <v>42720</v>
      </c>
      <c r="I733" s="147">
        <f>SUM(I722+I723+I724+I725+I726+I728+I729+I730+I731+I732)</f>
        <v>0</v>
      </c>
      <c r="J733" s="148">
        <f t="shared" ref="J733:L733" si="189">SUM(J722+J723+J724+J725+J726+J728+J729+J730+J731+J732)</f>
        <v>41634</v>
      </c>
      <c r="K733" s="148">
        <f t="shared" si="189"/>
        <v>0</v>
      </c>
      <c r="L733" s="149">
        <f t="shared" si="189"/>
        <v>41634</v>
      </c>
      <c r="N733" s="126"/>
      <c r="O733" s="126"/>
      <c r="P733" s="126"/>
      <c r="Q733" s="126"/>
      <c r="R733" s="126"/>
    </row>
    <row r="734" spans="2:18" s="29" customFormat="1" ht="12.75" thickBot="1">
      <c r="B734" s="61"/>
      <c r="C734" s="61"/>
      <c r="D734" s="62"/>
      <c r="E734" s="184"/>
      <c r="F734" s="185"/>
      <c r="G734" s="185"/>
      <c r="H734" s="185"/>
      <c r="I734" s="184"/>
      <c r="J734" s="185"/>
      <c r="K734" s="185"/>
      <c r="L734" s="185"/>
      <c r="N734" s="126"/>
      <c r="O734" s="126"/>
      <c r="P734" s="126"/>
      <c r="Q734" s="126"/>
      <c r="R734" s="126"/>
    </row>
    <row r="735" spans="2:18" s="29" customFormat="1" ht="33.75" customHeight="1" thickBot="1">
      <c r="B735" s="10"/>
      <c r="C735" s="143" t="s">
        <v>1</v>
      </c>
      <c r="D735" s="10" t="s">
        <v>14</v>
      </c>
      <c r="E735" s="150" t="s">
        <v>71</v>
      </c>
      <c r="F735" s="151" t="s">
        <v>72</v>
      </c>
      <c r="G735" s="151" t="s">
        <v>70</v>
      </c>
      <c r="H735" s="152" t="s">
        <v>13</v>
      </c>
      <c r="I735" s="150" t="s">
        <v>71</v>
      </c>
      <c r="J735" s="151" t="s">
        <v>72</v>
      </c>
      <c r="K735" s="151" t="s">
        <v>70</v>
      </c>
      <c r="L735" s="152" t="s">
        <v>13</v>
      </c>
      <c r="N735" s="126"/>
      <c r="O735" s="126"/>
      <c r="P735" s="126"/>
      <c r="Q735" s="126"/>
      <c r="R735" s="126"/>
    </row>
    <row r="736" spans="2:18" s="29" customFormat="1" ht="12.75" thickBot="1">
      <c r="B736" s="52" t="s">
        <v>15</v>
      </c>
      <c r="C736" s="11">
        <v>759</v>
      </c>
      <c r="D736" s="12" t="s">
        <v>57</v>
      </c>
      <c r="E736" s="153"/>
      <c r="F736" s="154"/>
      <c r="G736" s="154"/>
      <c r="H736" s="155"/>
      <c r="I736" s="153"/>
      <c r="J736" s="154"/>
      <c r="K736" s="154"/>
      <c r="L736" s="155"/>
      <c r="N736" s="126"/>
      <c r="O736" s="126"/>
      <c r="P736" s="126"/>
      <c r="Q736" s="126"/>
      <c r="R736" s="126"/>
    </row>
    <row r="737" spans="2:18" s="29" customFormat="1" ht="20.25" customHeight="1">
      <c r="B737" s="19" t="s">
        <v>10</v>
      </c>
      <c r="C737" s="601" t="s">
        <v>16</v>
      </c>
      <c r="D737" s="601"/>
      <c r="E737" s="173"/>
      <c r="F737" s="167">
        <v>16392</v>
      </c>
      <c r="G737" s="74"/>
      <c r="H737" s="54">
        <f>SUM(E737:G737)</f>
        <v>16392</v>
      </c>
      <c r="I737" s="173"/>
      <c r="J737" s="167">
        <v>16392</v>
      </c>
      <c r="K737" s="74"/>
      <c r="L737" s="54">
        <f>SUM(I737:K737)</f>
        <v>16392</v>
      </c>
      <c r="M737" s="165"/>
      <c r="N737" s="126"/>
      <c r="O737" s="126"/>
      <c r="P737" s="126"/>
      <c r="Q737" s="126"/>
      <c r="R737" s="126"/>
    </row>
    <row r="738" spans="2:18" s="29" customFormat="1">
      <c r="B738" s="20">
        <v>1000</v>
      </c>
      <c r="C738" s="231" t="s">
        <v>2</v>
      </c>
      <c r="D738" s="231"/>
      <c r="E738" s="78"/>
      <c r="F738" s="75">
        <v>151194</v>
      </c>
      <c r="G738" s="75"/>
      <c r="H738" s="54">
        <f t="shared" ref="H738:H747" si="190">SUM(E738:G738)</f>
        <v>151194</v>
      </c>
      <c r="I738" s="78"/>
      <c r="J738" s="75">
        <v>129353</v>
      </c>
      <c r="K738" s="75"/>
      <c r="L738" s="54">
        <f t="shared" ref="L738:L747" si="191">SUM(I738:K738)</f>
        <v>129353</v>
      </c>
      <c r="M738" s="165"/>
      <c r="N738" s="126"/>
      <c r="O738" s="126"/>
      <c r="P738" s="126"/>
      <c r="Q738" s="126"/>
      <c r="R738" s="126"/>
    </row>
    <row r="739" spans="2:18" s="29" customFormat="1" ht="12" customHeight="1">
      <c r="B739" s="21" t="s">
        <v>190</v>
      </c>
      <c r="C739" s="231" t="s">
        <v>191</v>
      </c>
      <c r="D739" s="231"/>
      <c r="E739" s="78"/>
      <c r="F739" s="75"/>
      <c r="G739" s="75"/>
      <c r="H739" s="54">
        <f t="shared" si="190"/>
        <v>0</v>
      </c>
      <c r="I739" s="78"/>
      <c r="J739" s="75"/>
      <c r="K739" s="75"/>
      <c r="L739" s="54">
        <f t="shared" si="191"/>
        <v>0</v>
      </c>
      <c r="M739" s="165"/>
      <c r="N739" s="126"/>
      <c r="O739" s="126"/>
      <c r="P739" s="126"/>
      <c r="Q739" s="126"/>
      <c r="R739" s="126"/>
    </row>
    <row r="740" spans="2:18" s="29" customFormat="1">
      <c r="B740" s="22" t="s">
        <v>28</v>
      </c>
      <c r="C740" s="232" t="s">
        <v>192</v>
      </c>
      <c r="D740" s="232"/>
      <c r="E740" s="78"/>
      <c r="F740" s="75"/>
      <c r="G740" s="75"/>
      <c r="H740" s="54">
        <f t="shared" si="190"/>
        <v>0</v>
      </c>
      <c r="I740" s="78"/>
      <c r="J740" s="75"/>
      <c r="K740" s="75"/>
      <c r="L740" s="54">
        <f t="shared" si="191"/>
        <v>0</v>
      </c>
      <c r="M740" s="165"/>
      <c r="N740" s="126"/>
      <c r="O740" s="126"/>
      <c r="P740" s="126"/>
      <c r="Q740" s="126"/>
      <c r="R740" s="126"/>
    </row>
    <row r="741" spans="2:18" s="29" customFormat="1">
      <c r="B741" s="20">
        <v>4200</v>
      </c>
      <c r="C741" s="232" t="s">
        <v>3</v>
      </c>
      <c r="D741" s="232"/>
      <c r="E741" s="78"/>
      <c r="F741" s="75"/>
      <c r="G741" s="75"/>
      <c r="H741" s="54">
        <f t="shared" si="190"/>
        <v>0</v>
      </c>
      <c r="I741" s="78"/>
      <c r="J741" s="75"/>
      <c r="K741" s="75"/>
      <c r="L741" s="54">
        <f t="shared" si="191"/>
        <v>0</v>
      </c>
      <c r="M741" s="165"/>
      <c r="N741" s="126"/>
      <c r="O741" s="126"/>
      <c r="P741" s="126"/>
      <c r="Q741" s="126"/>
      <c r="R741" s="126"/>
    </row>
    <row r="742" spans="2:18" s="29" customFormat="1">
      <c r="B742" s="13"/>
      <c r="C742" s="9">
        <v>4214</v>
      </c>
      <c r="D742" s="8" t="s">
        <v>193</v>
      </c>
      <c r="E742" s="78"/>
      <c r="F742" s="75"/>
      <c r="G742" s="75"/>
      <c r="H742" s="54">
        <f t="shared" si="190"/>
        <v>0</v>
      </c>
      <c r="I742" s="78"/>
      <c r="J742" s="75"/>
      <c r="K742" s="75"/>
      <c r="L742" s="54">
        <f t="shared" si="191"/>
        <v>0</v>
      </c>
      <c r="M742" s="165"/>
      <c r="N742" s="126"/>
      <c r="O742" s="126"/>
      <c r="P742" s="126"/>
      <c r="Q742" s="126"/>
      <c r="R742" s="126"/>
    </row>
    <row r="743" spans="2:18" s="29" customFormat="1">
      <c r="B743" s="20">
        <v>4300</v>
      </c>
      <c r="C743" s="230" t="s">
        <v>4</v>
      </c>
      <c r="D743" s="230"/>
      <c r="E743" s="78"/>
      <c r="F743" s="75"/>
      <c r="G743" s="75"/>
      <c r="H743" s="54">
        <f t="shared" si="190"/>
        <v>0</v>
      </c>
      <c r="I743" s="78"/>
      <c r="J743" s="75"/>
      <c r="K743" s="75"/>
      <c r="L743" s="54">
        <f t="shared" si="191"/>
        <v>0</v>
      </c>
      <c r="M743" s="165"/>
      <c r="N743" s="126"/>
      <c r="O743" s="126"/>
      <c r="P743" s="126"/>
      <c r="Q743" s="126"/>
      <c r="R743" s="126"/>
    </row>
    <row r="744" spans="2:18" s="29" customFormat="1" ht="21" customHeight="1">
      <c r="B744" s="20">
        <v>4500</v>
      </c>
      <c r="C744" s="232" t="s">
        <v>5</v>
      </c>
      <c r="D744" s="232"/>
      <c r="E744" s="78"/>
      <c r="F744" s="75"/>
      <c r="G744" s="75"/>
      <c r="H744" s="54">
        <f t="shared" si="190"/>
        <v>0</v>
      </c>
      <c r="I744" s="78"/>
      <c r="J744" s="75"/>
      <c r="K744" s="75"/>
      <c r="L744" s="54">
        <f t="shared" si="191"/>
        <v>0</v>
      </c>
      <c r="M744" s="165"/>
      <c r="N744" s="126"/>
      <c r="O744" s="126"/>
      <c r="P744" s="126"/>
      <c r="Q744" s="126"/>
      <c r="R744" s="126"/>
    </row>
    <row r="745" spans="2:18" s="29" customFormat="1">
      <c r="B745" s="20">
        <v>4600</v>
      </c>
      <c r="C745" s="600" t="s">
        <v>6</v>
      </c>
      <c r="D745" s="600"/>
      <c r="E745" s="78"/>
      <c r="F745" s="75"/>
      <c r="G745" s="75"/>
      <c r="H745" s="54">
        <f t="shared" si="190"/>
        <v>0</v>
      </c>
      <c r="I745" s="78"/>
      <c r="J745" s="75"/>
      <c r="K745" s="75"/>
      <c r="L745" s="54">
        <f t="shared" si="191"/>
        <v>0</v>
      </c>
      <c r="M745" s="165"/>
      <c r="N745" s="126"/>
      <c r="O745" s="126"/>
      <c r="P745" s="126"/>
      <c r="Q745" s="126"/>
      <c r="R745" s="126"/>
    </row>
    <row r="746" spans="2:18" s="29" customFormat="1">
      <c r="B746" s="202" t="s">
        <v>243</v>
      </c>
      <c r="C746" s="233" t="s">
        <v>12</v>
      </c>
      <c r="D746" s="233"/>
      <c r="E746" s="78"/>
      <c r="F746" s="75"/>
      <c r="G746" s="75"/>
      <c r="H746" s="54">
        <f t="shared" si="190"/>
        <v>0</v>
      </c>
      <c r="I746" s="78"/>
      <c r="J746" s="75"/>
      <c r="K746" s="75"/>
      <c r="L746" s="54">
        <f t="shared" si="191"/>
        <v>0</v>
      </c>
      <c r="M746" s="165"/>
      <c r="N746" s="126"/>
      <c r="O746" s="126"/>
      <c r="P746" s="126"/>
      <c r="Q746" s="126"/>
      <c r="R746" s="126"/>
    </row>
    <row r="747" spans="2:18" s="29" customFormat="1" ht="12" customHeight="1" thickBot="1">
      <c r="B747" s="24">
        <v>98</v>
      </c>
      <c r="C747" s="234" t="s">
        <v>7</v>
      </c>
      <c r="D747" s="232"/>
      <c r="E747" s="157"/>
      <c r="F747" s="158"/>
      <c r="G747" s="158"/>
      <c r="H747" s="54">
        <f t="shared" si="190"/>
        <v>0</v>
      </c>
      <c r="I747" s="157"/>
      <c r="J747" s="158"/>
      <c r="K747" s="158"/>
      <c r="L747" s="54">
        <f t="shared" si="191"/>
        <v>0</v>
      </c>
      <c r="M747" s="165"/>
      <c r="N747" s="126"/>
      <c r="O747" s="126"/>
      <c r="P747" s="126"/>
      <c r="Q747" s="126"/>
      <c r="R747" s="126"/>
    </row>
    <row r="748" spans="2:18" s="29" customFormat="1" ht="12.75" thickBot="1">
      <c r="B748" s="14"/>
      <c r="C748" s="15"/>
      <c r="D748" s="16" t="s">
        <v>68</v>
      </c>
      <c r="E748" s="147">
        <f>SUM(E737+E738+E739+E740+E741+E743+E744+E745+E746+E747)</f>
        <v>0</v>
      </c>
      <c r="F748" s="148">
        <f t="shared" ref="F748:H748" si="192">SUM(F737+F738+F739+F740+F741+F743+F744+F745+F746+F747)</f>
        <v>167586</v>
      </c>
      <c r="G748" s="148">
        <f t="shared" si="192"/>
        <v>0</v>
      </c>
      <c r="H748" s="149">
        <f t="shared" si="192"/>
        <v>167586</v>
      </c>
      <c r="I748" s="147">
        <f>SUM(I737+I738+I739+I740+I741+I743+I744+I745+I746+I747)</f>
        <v>0</v>
      </c>
      <c r="J748" s="148">
        <f t="shared" ref="J748:L748" si="193">SUM(J737+J738+J739+J740+J741+J743+J744+J745+J746+J747)</f>
        <v>145745</v>
      </c>
      <c r="K748" s="148">
        <f t="shared" si="193"/>
        <v>0</v>
      </c>
      <c r="L748" s="149">
        <f t="shared" si="193"/>
        <v>145745</v>
      </c>
      <c r="M748" s="165"/>
      <c r="N748" s="126"/>
      <c r="O748" s="126"/>
      <c r="P748" s="126"/>
      <c r="Q748" s="126"/>
      <c r="R748" s="126"/>
    </row>
    <row r="749" spans="2:18" s="29" customFormat="1" ht="12" customHeight="1">
      <c r="B749" s="607" t="s">
        <v>276</v>
      </c>
      <c r="C749" s="607"/>
      <c r="D749" s="607"/>
      <c r="E749" s="28"/>
      <c r="F749" s="28"/>
      <c r="G749" s="28"/>
      <c r="H749" s="28"/>
      <c r="I749" s="28"/>
      <c r="J749" s="28"/>
      <c r="K749" s="28"/>
      <c r="L749" s="28"/>
      <c r="N749" s="126"/>
      <c r="O749" s="126"/>
      <c r="P749" s="126"/>
      <c r="Q749" s="126"/>
      <c r="R749" s="126"/>
    </row>
    <row r="750" spans="2:18" s="29" customFormat="1" ht="12" customHeight="1">
      <c r="B750" s="608" t="s">
        <v>277</v>
      </c>
      <c r="C750" s="608"/>
      <c r="D750" s="608"/>
      <c r="E750" s="28">
        <f t="shared" ref="E750:L750" si="194">SUM(E748+E733+E718+E703+E688+E673+E658+E643+E628+E613)</f>
        <v>992989</v>
      </c>
      <c r="F750" s="28">
        <f t="shared" si="194"/>
        <v>770887</v>
      </c>
      <c r="G750" s="28">
        <f t="shared" si="194"/>
        <v>119972</v>
      </c>
      <c r="H750" s="28">
        <f t="shared" si="194"/>
        <v>1883848</v>
      </c>
      <c r="I750" s="28">
        <f t="shared" si="194"/>
        <v>954763</v>
      </c>
      <c r="J750" s="28">
        <f t="shared" si="194"/>
        <v>539376</v>
      </c>
      <c r="K750" s="28">
        <f t="shared" si="194"/>
        <v>118102</v>
      </c>
      <c r="L750" s="28">
        <f t="shared" si="194"/>
        <v>1612241</v>
      </c>
      <c r="M750" s="18"/>
      <c r="N750" s="33"/>
      <c r="O750" s="33"/>
      <c r="P750" s="33"/>
      <c r="Q750" s="33"/>
      <c r="R750" s="33"/>
    </row>
    <row r="751" spans="2:18" s="29" customFormat="1" ht="12.75" thickBot="1">
      <c r="B751" s="25"/>
      <c r="C751" s="26"/>
      <c r="D751" s="27"/>
      <c r="E751" s="28"/>
      <c r="F751" s="28"/>
      <c r="G751" s="28"/>
      <c r="H751" s="28"/>
      <c r="I751" s="28"/>
      <c r="J751" s="28"/>
      <c r="K751" s="28"/>
      <c r="L751" s="28"/>
      <c r="N751" s="126"/>
      <c r="O751" s="126"/>
      <c r="P751" s="126"/>
      <c r="Q751" s="126"/>
      <c r="R751" s="126"/>
    </row>
    <row r="752" spans="2:18" s="29" customFormat="1" ht="34.5" customHeight="1" thickBot="1">
      <c r="B752" s="10"/>
      <c r="C752" s="143" t="s">
        <v>1</v>
      </c>
      <c r="D752" s="10" t="s">
        <v>14</v>
      </c>
      <c r="E752" s="150" t="s">
        <v>71</v>
      </c>
      <c r="F752" s="151" t="s">
        <v>72</v>
      </c>
      <c r="G752" s="151" t="s">
        <v>70</v>
      </c>
      <c r="H752" s="152" t="s">
        <v>13</v>
      </c>
      <c r="I752" s="150" t="s">
        <v>71</v>
      </c>
      <c r="J752" s="151" t="s">
        <v>72</v>
      </c>
      <c r="K752" s="151" t="s">
        <v>70</v>
      </c>
      <c r="L752" s="152" t="s">
        <v>13</v>
      </c>
      <c r="N752" s="126"/>
      <c r="O752" s="126"/>
      <c r="P752" s="126"/>
      <c r="Q752" s="126"/>
      <c r="R752" s="126"/>
    </row>
    <row r="753" spans="2:18" s="29" customFormat="1" ht="24" customHeight="1" thickBot="1">
      <c r="B753" s="52" t="s">
        <v>15</v>
      </c>
      <c r="C753" s="11">
        <v>829</v>
      </c>
      <c r="D753" s="12" t="s">
        <v>59</v>
      </c>
      <c r="E753" s="153"/>
      <c r="F753" s="154"/>
      <c r="G753" s="154"/>
      <c r="H753" s="155"/>
      <c r="I753" s="153"/>
      <c r="J753" s="154"/>
      <c r="K753" s="154"/>
      <c r="L753" s="155"/>
      <c r="N753" s="126"/>
      <c r="O753" s="126"/>
      <c r="P753" s="126"/>
      <c r="Q753" s="126"/>
      <c r="R753" s="126"/>
    </row>
    <row r="754" spans="2:18" s="29" customFormat="1" ht="12" customHeight="1">
      <c r="B754" s="19" t="s">
        <v>10</v>
      </c>
      <c r="C754" s="601" t="s">
        <v>16</v>
      </c>
      <c r="D754" s="601"/>
      <c r="E754" s="173"/>
      <c r="F754" s="167"/>
      <c r="G754" s="74"/>
      <c r="H754" s="54">
        <f>SUM(E754:G754)</f>
        <v>0</v>
      </c>
      <c r="I754" s="173"/>
      <c r="J754" s="167"/>
      <c r="K754" s="74"/>
      <c r="L754" s="54">
        <f>SUM(I754:K754)</f>
        <v>0</v>
      </c>
      <c r="N754" s="126"/>
      <c r="O754" s="126"/>
      <c r="P754" s="126"/>
      <c r="Q754" s="126"/>
      <c r="R754" s="126"/>
    </row>
    <row r="755" spans="2:18" s="29" customFormat="1">
      <c r="B755" s="20">
        <v>1000</v>
      </c>
      <c r="C755" s="231" t="s">
        <v>2</v>
      </c>
      <c r="D755" s="231"/>
      <c r="E755" s="78"/>
      <c r="F755" s="75">
        <v>35000</v>
      </c>
      <c r="G755" s="75"/>
      <c r="H755" s="54">
        <f t="shared" ref="H755:H764" si="195">SUM(E755:G755)</f>
        <v>35000</v>
      </c>
      <c r="I755" s="78"/>
      <c r="J755" s="75">
        <v>33588</v>
      </c>
      <c r="K755" s="75"/>
      <c r="L755" s="54">
        <f t="shared" ref="L755:L764" si="196">SUM(I755:K755)</f>
        <v>33588</v>
      </c>
      <c r="N755" s="126"/>
      <c r="O755" s="126"/>
      <c r="P755" s="126"/>
      <c r="Q755" s="126"/>
      <c r="R755" s="126"/>
    </row>
    <row r="756" spans="2:18" s="29" customFormat="1">
      <c r="B756" s="21" t="s">
        <v>190</v>
      </c>
      <c r="C756" s="231" t="s">
        <v>191</v>
      </c>
      <c r="D756" s="231"/>
      <c r="E756" s="78"/>
      <c r="F756" s="75"/>
      <c r="G756" s="75"/>
      <c r="H756" s="54">
        <f t="shared" si="195"/>
        <v>0</v>
      </c>
      <c r="I756" s="78"/>
      <c r="J756" s="75"/>
      <c r="K756" s="75"/>
      <c r="L756" s="54">
        <f t="shared" si="196"/>
        <v>0</v>
      </c>
      <c r="N756" s="126"/>
      <c r="O756" s="126"/>
      <c r="P756" s="126"/>
      <c r="Q756" s="126"/>
      <c r="R756" s="126"/>
    </row>
    <row r="757" spans="2:18" s="29" customFormat="1">
      <c r="B757" s="22" t="s">
        <v>28</v>
      </c>
      <c r="C757" s="232" t="s">
        <v>192</v>
      </c>
      <c r="D757" s="232"/>
      <c r="E757" s="78"/>
      <c r="F757" s="75"/>
      <c r="G757" s="75"/>
      <c r="H757" s="54">
        <f t="shared" si="195"/>
        <v>0</v>
      </c>
      <c r="I757" s="78"/>
      <c r="J757" s="75"/>
      <c r="K757" s="75"/>
      <c r="L757" s="54">
        <f t="shared" si="196"/>
        <v>0</v>
      </c>
      <c r="N757" s="126"/>
      <c r="O757" s="126"/>
      <c r="P757" s="126"/>
      <c r="Q757" s="126"/>
      <c r="R757" s="126"/>
    </row>
    <row r="758" spans="2:18" s="29" customFormat="1">
      <c r="B758" s="20">
        <v>4200</v>
      </c>
      <c r="C758" s="232" t="s">
        <v>3</v>
      </c>
      <c r="D758" s="232"/>
      <c r="E758" s="78"/>
      <c r="F758" s="75"/>
      <c r="G758" s="75"/>
      <c r="H758" s="54">
        <f t="shared" si="195"/>
        <v>0</v>
      </c>
      <c r="I758" s="78"/>
      <c r="J758" s="75"/>
      <c r="K758" s="75"/>
      <c r="L758" s="54">
        <f t="shared" si="196"/>
        <v>0</v>
      </c>
      <c r="N758" s="126"/>
      <c r="O758" s="126"/>
      <c r="P758" s="126"/>
      <c r="Q758" s="126"/>
      <c r="R758" s="126"/>
    </row>
    <row r="759" spans="2:18" s="29" customFormat="1" ht="16.5" customHeight="1">
      <c r="B759" s="13"/>
      <c r="C759" s="9">
        <v>4214</v>
      </c>
      <c r="D759" s="8" t="s">
        <v>193</v>
      </c>
      <c r="E759" s="78"/>
      <c r="F759" s="75"/>
      <c r="G759" s="75"/>
      <c r="H759" s="54">
        <f t="shared" si="195"/>
        <v>0</v>
      </c>
      <c r="I759" s="78"/>
      <c r="J759" s="75"/>
      <c r="K759" s="75"/>
      <c r="L759" s="54">
        <f t="shared" si="196"/>
        <v>0</v>
      </c>
      <c r="N759" s="126"/>
      <c r="O759" s="126"/>
      <c r="P759" s="126"/>
      <c r="Q759" s="126"/>
      <c r="R759" s="126"/>
    </row>
    <row r="760" spans="2:18" s="29" customFormat="1">
      <c r="B760" s="20">
        <v>4300</v>
      </c>
      <c r="C760" s="230" t="s">
        <v>4</v>
      </c>
      <c r="D760" s="230"/>
      <c r="E760" s="78"/>
      <c r="F760" s="75"/>
      <c r="G760" s="75"/>
      <c r="H760" s="54">
        <f t="shared" si="195"/>
        <v>0</v>
      </c>
      <c r="I760" s="78"/>
      <c r="J760" s="75"/>
      <c r="K760" s="75"/>
      <c r="L760" s="54">
        <f t="shared" si="196"/>
        <v>0</v>
      </c>
      <c r="N760" s="126"/>
      <c r="O760" s="126"/>
      <c r="P760" s="126"/>
      <c r="Q760" s="126"/>
      <c r="R760" s="126"/>
    </row>
    <row r="761" spans="2:18" s="29" customFormat="1">
      <c r="B761" s="20">
        <v>4500</v>
      </c>
      <c r="C761" s="232" t="s">
        <v>5</v>
      </c>
      <c r="D761" s="232"/>
      <c r="E761" s="78"/>
      <c r="F761" s="75"/>
      <c r="G761" s="75"/>
      <c r="H761" s="54">
        <f t="shared" si="195"/>
        <v>0</v>
      </c>
      <c r="I761" s="78"/>
      <c r="J761" s="75"/>
      <c r="K761" s="75"/>
      <c r="L761" s="54">
        <f t="shared" si="196"/>
        <v>0</v>
      </c>
      <c r="N761" s="126"/>
      <c r="O761" s="126"/>
      <c r="P761" s="126"/>
      <c r="Q761" s="126"/>
      <c r="R761" s="126"/>
    </row>
    <row r="762" spans="2:18" s="29" customFormat="1" ht="12" customHeight="1">
      <c r="B762" s="20">
        <v>4600</v>
      </c>
      <c r="C762" s="600" t="s">
        <v>6</v>
      </c>
      <c r="D762" s="600"/>
      <c r="E762" s="78"/>
      <c r="F762" s="75"/>
      <c r="G762" s="75"/>
      <c r="H762" s="54">
        <f t="shared" si="195"/>
        <v>0</v>
      </c>
      <c r="I762" s="78"/>
      <c r="J762" s="75"/>
      <c r="K762" s="75"/>
      <c r="L762" s="54">
        <f t="shared" si="196"/>
        <v>0</v>
      </c>
      <c r="N762" s="126"/>
      <c r="O762" s="126"/>
      <c r="P762" s="126"/>
      <c r="Q762" s="126"/>
      <c r="R762" s="126"/>
    </row>
    <row r="763" spans="2:18" s="29" customFormat="1">
      <c r="B763" s="202" t="s">
        <v>243</v>
      </c>
      <c r="C763" s="233" t="s">
        <v>12</v>
      </c>
      <c r="D763" s="233"/>
      <c r="E763" s="78"/>
      <c r="F763" s="75"/>
      <c r="G763" s="75"/>
      <c r="H763" s="54">
        <f t="shared" si="195"/>
        <v>0</v>
      </c>
      <c r="I763" s="78"/>
      <c r="J763" s="75"/>
      <c r="K763" s="75"/>
      <c r="L763" s="54">
        <f t="shared" si="196"/>
        <v>0</v>
      </c>
      <c r="N763" s="126"/>
      <c r="O763" s="126"/>
      <c r="P763" s="126"/>
      <c r="Q763" s="126"/>
      <c r="R763" s="126"/>
    </row>
    <row r="764" spans="2:18" s="29" customFormat="1" ht="12.75" thickBot="1">
      <c r="B764" s="24">
        <v>98</v>
      </c>
      <c r="C764" s="234" t="s">
        <v>7</v>
      </c>
      <c r="D764" s="232"/>
      <c r="E764" s="157"/>
      <c r="F764" s="158"/>
      <c r="G764" s="158"/>
      <c r="H764" s="54">
        <f t="shared" si="195"/>
        <v>0</v>
      </c>
      <c r="I764" s="157"/>
      <c r="J764" s="158"/>
      <c r="K764" s="158"/>
      <c r="L764" s="54">
        <f t="shared" si="196"/>
        <v>0</v>
      </c>
      <c r="N764" s="126"/>
      <c r="O764" s="126"/>
      <c r="P764" s="126"/>
      <c r="Q764" s="126"/>
      <c r="R764" s="126"/>
    </row>
    <row r="765" spans="2:18" s="29" customFormat="1" ht="12.75" thickBot="1">
      <c r="B765" s="14"/>
      <c r="C765" s="15"/>
      <c r="D765" s="16" t="s">
        <v>68</v>
      </c>
      <c r="E765" s="147">
        <f>SUM(E754+E755+E756+E757+E758+E760+E761+E762+E763+E764)</f>
        <v>0</v>
      </c>
      <c r="F765" s="148">
        <f t="shared" ref="F765:H765" si="197">SUM(F754+F755+F756+F757+F758+F760+F761+F762+F763+F764)</f>
        <v>35000</v>
      </c>
      <c r="G765" s="148">
        <f t="shared" si="197"/>
        <v>0</v>
      </c>
      <c r="H765" s="149">
        <f t="shared" si="197"/>
        <v>35000</v>
      </c>
      <c r="I765" s="147">
        <f>SUM(I754+I755+I756+I757+I758+I760+I761+I762+I763+I764)</f>
        <v>0</v>
      </c>
      <c r="J765" s="148">
        <f t="shared" ref="J765:L765" si="198">SUM(J754+J755+J756+J757+J758+J760+J761+J762+J763+J764)</f>
        <v>33588</v>
      </c>
      <c r="K765" s="148">
        <f t="shared" si="198"/>
        <v>0</v>
      </c>
      <c r="L765" s="149">
        <f t="shared" si="198"/>
        <v>33588</v>
      </c>
      <c r="N765" s="126"/>
      <c r="O765" s="126"/>
      <c r="P765" s="126"/>
      <c r="Q765" s="126"/>
      <c r="R765" s="126"/>
    </row>
    <row r="766" spans="2:18" s="29" customFormat="1" ht="37.5" customHeight="1" thickBot="1">
      <c r="B766" s="10"/>
      <c r="C766" s="143" t="s">
        <v>1</v>
      </c>
      <c r="D766" s="10" t="s">
        <v>14</v>
      </c>
      <c r="E766" s="150" t="s">
        <v>71</v>
      </c>
      <c r="F766" s="151" t="s">
        <v>72</v>
      </c>
      <c r="G766" s="151" t="s">
        <v>70</v>
      </c>
      <c r="H766" s="152" t="s">
        <v>13</v>
      </c>
      <c r="I766" s="150" t="s">
        <v>71</v>
      </c>
      <c r="J766" s="151" t="s">
        <v>72</v>
      </c>
      <c r="K766" s="151" t="s">
        <v>70</v>
      </c>
      <c r="L766" s="152" t="s">
        <v>13</v>
      </c>
      <c r="N766" s="126"/>
      <c r="O766" s="126"/>
      <c r="P766" s="126"/>
      <c r="Q766" s="126"/>
      <c r="R766" s="126"/>
    </row>
    <row r="767" spans="2:18" s="29" customFormat="1" ht="24.75" thickBot="1">
      <c r="B767" s="52" t="s">
        <v>15</v>
      </c>
      <c r="C767" s="11">
        <v>831</v>
      </c>
      <c r="D767" s="12" t="s">
        <v>507</v>
      </c>
      <c r="E767" s="153"/>
      <c r="F767" s="154"/>
      <c r="G767" s="154"/>
      <c r="H767" s="155"/>
      <c r="I767" s="153"/>
      <c r="J767" s="154"/>
      <c r="K767" s="154"/>
      <c r="L767" s="155"/>
      <c r="N767" s="126"/>
      <c r="O767" s="126"/>
      <c r="P767" s="126"/>
      <c r="Q767" s="126"/>
      <c r="R767" s="126"/>
    </row>
    <row r="768" spans="2:18" s="29" customFormat="1" ht="12" customHeight="1">
      <c r="B768" s="19" t="s">
        <v>10</v>
      </c>
      <c r="C768" s="601" t="s">
        <v>16</v>
      </c>
      <c r="D768" s="601"/>
      <c r="E768" s="173"/>
      <c r="F768" s="167"/>
      <c r="G768" s="74"/>
      <c r="H768" s="54">
        <f>SUM(E768:G768)</f>
        <v>0</v>
      </c>
      <c r="I768" s="173"/>
      <c r="J768" s="167"/>
      <c r="K768" s="74"/>
      <c r="L768" s="54">
        <f>SUM(I768:K768)</f>
        <v>0</v>
      </c>
      <c r="N768" s="126"/>
      <c r="O768" s="126"/>
      <c r="P768" s="126"/>
      <c r="Q768" s="126"/>
      <c r="R768" s="126"/>
    </row>
    <row r="769" spans="2:18" s="29" customFormat="1">
      <c r="B769" s="20">
        <v>1000</v>
      </c>
      <c r="C769" s="231" t="s">
        <v>2</v>
      </c>
      <c r="D769" s="231"/>
      <c r="E769" s="78"/>
      <c r="F769" s="168"/>
      <c r="G769" s="75"/>
      <c r="H769" s="54">
        <f t="shared" ref="H769:H778" si="199">SUM(E769:G769)</f>
        <v>0</v>
      </c>
      <c r="I769" s="78"/>
      <c r="J769" s="168"/>
      <c r="K769" s="75"/>
      <c r="L769" s="54">
        <f t="shared" ref="L769:L778" si="200">SUM(I769:K769)</f>
        <v>0</v>
      </c>
      <c r="N769" s="126"/>
      <c r="O769" s="126"/>
      <c r="P769" s="126"/>
      <c r="Q769" s="126"/>
      <c r="R769" s="126"/>
    </row>
    <row r="770" spans="2:18" s="29" customFormat="1">
      <c r="B770" s="21" t="s">
        <v>190</v>
      </c>
      <c r="C770" s="231" t="s">
        <v>191</v>
      </c>
      <c r="D770" s="231"/>
      <c r="E770" s="78"/>
      <c r="F770" s="168"/>
      <c r="G770" s="75"/>
      <c r="H770" s="54">
        <f t="shared" si="199"/>
        <v>0</v>
      </c>
      <c r="I770" s="78"/>
      <c r="J770" s="168"/>
      <c r="K770" s="75"/>
      <c r="L770" s="54">
        <f t="shared" si="200"/>
        <v>0</v>
      </c>
      <c r="N770" s="126"/>
      <c r="O770" s="126"/>
      <c r="P770" s="126"/>
      <c r="Q770" s="126"/>
      <c r="R770" s="126"/>
    </row>
    <row r="771" spans="2:18" s="29" customFormat="1">
      <c r="B771" s="22" t="s">
        <v>28</v>
      </c>
      <c r="C771" s="232" t="s">
        <v>192</v>
      </c>
      <c r="D771" s="232"/>
      <c r="E771" s="78"/>
      <c r="F771" s="168"/>
      <c r="G771" s="75"/>
      <c r="H771" s="54">
        <f t="shared" si="199"/>
        <v>0</v>
      </c>
      <c r="I771" s="78"/>
      <c r="J771" s="168"/>
      <c r="K771" s="75"/>
      <c r="L771" s="54">
        <f t="shared" si="200"/>
        <v>0</v>
      </c>
      <c r="N771" s="126"/>
      <c r="O771" s="126"/>
      <c r="P771" s="126"/>
      <c r="Q771" s="126"/>
      <c r="R771" s="126"/>
    </row>
    <row r="772" spans="2:18" s="29" customFormat="1">
      <c r="B772" s="20">
        <v>4200</v>
      </c>
      <c r="C772" s="232" t="s">
        <v>3</v>
      </c>
      <c r="D772" s="232"/>
      <c r="E772" s="78"/>
      <c r="F772" s="75"/>
      <c r="G772" s="75"/>
      <c r="H772" s="54">
        <f t="shared" si="199"/>
        <v>0</v>
      </c>
      <c r="I772" s="78"/>
      <c r="J772" s="75"/>
      <c r="K772" s="75"/>
      <c r="L772" s="54">
        <f t="shared" si="200"/>
        <v>0</v>
      </c>
      <c r="N772" s="126"/>
      <c r="O772" s="126"/>
      <c r="P772" s="126"/>
      <c r="Q772" s="126"/>
      <c r="R772" s="126"/>
    </row>
    <row r="773" spans="2:18" s="29" customFormat="1" ht="16.5" customHeight="1">
      <c r="B773" s="13"/>
      <c r="C773" s="9">
        <v>4214</v>
      </c>
      <c r="D773" s="8" t="s">
        <v>193</v>
      </c>
      <c r="E773" s="78"/>
      <c r="F773" s="75"/>
      <c r="G773" s="75"/>
      <c r="H773" s="54">
        <f t="shared" si="199"/>
        <v>0</v>
      </c>
      <c r="I773" s="78"/>
      <c r="J773" s="75"/>
      <c r="K773" s="75"/>
      <c r="L773" s="54">
        <f t="shared" si="200"/>
        <v>0</v>
      </c>
      <c r="N773" s="126"/>
      <c r="O773" s="126"/>
      <c r="P773" s="126"/>
      <c r="Q773" s="126"/>
      <c r="R773" s="126"/>
    </row>
    <row r="774" spans="2:18" s="29" customFormat="1">
      <c r="B774" s="20">
        <v>4300</v>
      </c>
      <c r="C774" s="230" t="s">
        <v>4</v>
      </c>
      <c r="D774" s="230"/>
      <c r="E774" s="78"/>
      <c r="F774" s="75"/>
      <c r="G774" s="75"/>
      <c r="H774" s="54">
        <f t="shared" si="199"/>
        <v>0</v>
      </c>
      <c r="I774" s="78"/>
      <c r="J774" s="75"/>
      <c r="K774" s="75"/>
      <c r="L774" s="54">
        <f t="shared" si="200"/>
        <v>0</v>
      </c>
      <c r="N774" s="126"/>
      <c r="O774" s="126"/>
      <c r="P774" s="126"/>
      <c r="Q774" s="126"/>
      <c r="R774" s="126"/>
    </row>
    <row r="775" spans="2:18" s="29" customFormat="1">
      <c r="B775" s="20">
        <v>4500</v>
      </c>
      <c r="C775" s="232" t="s">
        <v>5</v>
      </c>
      <c r="D775" s="232"/>
      <c r="E775" s="78"/>
      <c r="F775" s="75"/>
      <c r="G775" s="75"/>
      <c r="H775" s="54">
        <f t="shared" si="199"/>
        <v>0</v>
      </c>
      <c r="I775" s="78"/>
      <c r="J775" s="75"/>
      <c r="K775" s="75"/>
      <c r="L775" s="54">
        <f t="shared" si="200"/>
        <v>0</v>
      </c>
      <c r="N775" s="126"/>
      <c r="O775" s="126"/>
      <c r="P775" s="126"/>
      <c r="Q775" s="126"/>
      <c r="R775" s="126"/>
    </row>
    <row r="776" spans="2:18" s="29" customFormat="1" ht="12" customHeight="1">
      <c r="B776" s="20">
        <v>4600</v>
      </c>
      <c r="C776" s="600" t="s">
        <v>6</v>
      </c>
      <c r="D776" s="600"/>
      <c r="E776" s="78"/>
      <c r="F776" s="75"/>
      <c r="G776" s="75"/>
      <c r="H776" s="54">
        <f t="shared" si="199"/>
        <v>0</v>
      </c>
      <c r="I776" s="78"/>
      <c r="J776" s="75"/>
      <c r="K776" s="75"/>
      <c r="L776" s="54">
        <f t="shared" si="200"/>
        <v>0</v>
      </c>
      <c r="N776" s="126"/>
      <c r="O776" s="126"/>
      <c r="P776" s="126"/>
      <c r="Q776" s="126"/>
      <c r="R776" s="126"/>
    </row>
    <row r="777" spans="2:18" s="29" customFormat="1">
      <c r="B777" s="202" t="s">
        <v>243</v>
      </c>
      <c r="C777" s="233" t="s">
        <v>12</v>
      </c>
      <c r="D777" s="233"/>
      <c r="E777" s="78"/>
      <c r="F777" s="75">
        <v>9000</v>
      </c>
      <c r="G777" s="75"/>
      <c r="H777" s="54">
        <f t="shared" si="199"/>
        <v>9000</v>
      </c>
      <c r="I777" s="78"/>
      <c r="J777" s="75"/>
      <c r="K777" s="75"/>
      <c r="L777" s="54">
        <f t="shared" si="200"/>
        <v>0</v>
      </c>
      <c r="N777" s="126"/>
      <c r="O777" s="126"/>
      <c r="P777" s="126"/>
      <c r="Q777" s="126"/>
      <c r="R777" s="126"/>
    </row>
    <row r="778" spans="2:18" s="29" customFormat="1" ht="12.75" thickBot="1">
      <c r="B778" s="24">
        <v>98</v>
      </c>
      <c r="C778" s="234" t="s">
        <v>7</v>
      </c>
      <c r="D778" s="232"/>
      <c r="E778" s="157"/>
      <c r="F778" s="158"/>
      <c r="G778" s="158"/>
      <c r="H778" s="54">
        <f t="shared" si="199"/>
        <v>0</v>
      </c>
      <c r="I778" s="157"/>
      <c r="J778" s="158"/>
      <c r="K778" s="158"/>
      <c r="L778" s="54">
        <f t="shared" si="200"/>
        <v>0</v>
      </c>
      <c r="N778" s="126"/>
      <c r="O778" s="126"/>
      <c r="P778" s="126"/>
      <c r="Q778" s="126"/>
      <c r="R778" s="126"/>
    </row>
    <row r="779" spans="2:18" s="29" customFormat="1" ht="12.75" thickBot="1">
      <c r="B779" s="14"/>
      <c r="C779" s="15"/>
      <c r="D779" s="16" t="s">
        <v>68</v>
      </c>
      <c r="E779" s="147">
        <f>SUM(E768+E769+E770+E771+E772+E774+E775+E776+E777+E778)</f>
        <v>0</v>
      </c>
      <c r="F779" s="148">
        <f t="shared" ref="F779:H779" si="201">SUM(F768+F769+F770+F771+F772+F774+F775+F776+F777+F778)</f>
        <v>9000</v>
      </c>
      <c r="G779" s="148">
        <f t="shared" si="201"/>
        <v>0</v>
      </c>
      <c r="H779" s="149">
        <f t="shared" si="201"/>
        <v>9000</v>
      </c>
      <c r="I779" s="147">
        <f>SUM(I768+I769+I770+I771+I772+I774+I775+I776+I777+I778)</f>
        <v>0</v>
      </c>
      <c r="J779" s="148">
        <f t="shared" ref="J779:L779" si="202">SUM(J768+J769+J770+J771+J772+J774+J775+J776+J777+J778)</f>
        <v>0</v>
      </c>
      <c r="K779" s="148">
        <f t="shared" si="202"/>
        <v>0</v>
      </c>
      <c r="L779" s="149">
        <f t="shared" si="202"/>
        <v>0</v>
      </c>
      <c r="N779" s="126"/>
      <c r="O779" s="126"/>
      <c r="P779" s="126"/>
      <c r="Q779" s="126"/>
      <c r="R779" s="126"/>
    </row>
    <row r="780" spans="2:18" s="29" customFormat="1" ht="12.75" thickBot="1">
      <c r="B780" s="60"/>
      <c r="C780" s="232"/>
      <c r="D780" s="232"/>
      <c r="E780" s="28"/>
      <c r="F780" s="28"/>
      <c r="G780" s="28"/>
      <c r="H780" s="28"/>
      <c r="I780" s="28"/>
      <c r="J780" s="28"/>
      <c r="K780" s="28"/>
      <c r="L780" s="28"/>
      <c r="N780" s="126"/>
      <c r="O780" s="126"/>
      <c r="P780" s="126"/>
      <c r="Q780" s="126"/>
      <c r="R780" s="126"/>
    </row>
    <row r="781" spans="2:18" s="29" customFormat="1" ht="37.5" customHeight="1" thickBot="1">
      <c r="B781" s="10"/>
      <c r="C781" s="143" t="s">
        <v>1</v>
      </c>
      <c r="D781" s="10" t="s">
        <v>14</v>
      </c>
      <c r="E781" s="150" t="s">
        <v>71</v>
      </c>
      <c r="F781" s="151" t="s">
        <v>72</v>
      </c>
      <c r="G781" s="151" t="s">
        <v>70</v>
      </c>
      <c r="H781" s="152" t="s">
        <v>13</v>
      </c>
      <c r="I781" s="150" t="s">
        <v>71</v>
      </c>
      <c r="J781" s="151" t="s">
        <v>72</v>
      </c>
      <c r="K781" s="151" t="s">
        <v>70</v>
      </c>
      <c r="L781" s="152" t="s">
        <v>13</v>
      </c>
      <c r="N781" s="126"/>
      <c r="O781" s="126"/>
      <c r="P781" s="126"/>
      <c r="Q781" s="126"/>
      <c r="R781" s="126"/>
    </row>
    <row r="782" spans="2:18" s="29" customFormat="1" ht="24.75" thickBot="1">
      <c r="B782" s="52" t="s">
        <v>15</v>
      </c>
      <c r="C782" s="11">
        <v>832</v>
      </c>
      <c r="D782" s="12" t="s">
        <v>60</v>
      </c>
      <c r="E782" s="153"/>
      <c r="F782" s="154"/>
      <c r="G782" s="154"/>
      <c r="H782" s="155"/>
      <c r="I782" s="153"/>
      <c r="J782" s="154"/>
      <c r="K782" s="154"/>
      <c r="L782" s="155"/>
      <c r="N782" s="126"/>
      <c r="O782" s="126"/>
      <c r="P782" s="126"/>
      <c r="Q782" s="126"/>
      <c r="R782" s="126"/>
    </row>
    <row r="783" spans="2:18" s="29" customFormat="1" ht="12" customHeight="1">
      <c r="B783" s="19" t="s">
        <v>10</v>
      </c>
      <c r="C783" s="601" t="s">
        <v>16</v>
      </c>
      <c r="D783" s="601"/>
      <c r="E783" s="173"/>
      <c r="F783" s="167">
        <v>18000</v>
      </c>
      <c r="G783" s="74"/>
      <c r="H783" s="54">
        <f>SUM(E783:G783)</f>
        <v>18000</v>
      </c>
      <c r="I783" s="173"/>
      <c r="J783" s="167">
        <v>2909</v>
      </c>
      <c r="K783" s="74"/>
      <c r="L783" s="54">
        <f>SUM(I783:K783)</f>
        <v>2909</v>
      </c>
      <c r="N783" s="126"/>
      <c r="O783" s="126"/>
      <c r="P783" s="126"/>
      <c r="Q783" s="126"/>
      <c r="R783" s="126"/>
    </row>
    <row r="784" spans="2:18" s="29" customFormat="1">
      <c r="B784" s="20">
        <v>1000</v>
      </c>
      <c r="C784" s="231" t="s">
        <v>2</v>
      </c>
      <c r="D784" s="231"/>
      <c r="E784" s="78"/>
      <c r="F784" s="168">
        <v>851158</v>
      </c>
      <c r="G784" s="75"/>
      <c r="H784" s="54">
        <f t="shared" ref="H784:H793" si="203">SUM(E784:G784)</f>
        <v>851158</v>
      </c>
      <c r="I784" s="78"/>
      <c r="J784" s="168">
        <v>203690</v>
      </c>
      <c r="K784" s="75"/>
      <c r="L784" s="54">
        <f t="shared" ref="L784:L793" si="204">SUM(I784:K784)</f>
        <v>203690</v>
      </c>
      <c r="N784" s="126"/>
      <c r="O784" s="126"/>
      <c r="P784" s="126"/>
      <c r="Q784" s="126"/>
      <c r="R784" s="126"/>
    </row>
    <row r="785" spans="2:18" s="29" customFormat="1">
      <c r="B785" s="21" t="s">
        <v>190</v>
      </c>
      <c r="C785" s="231" t="s">
        <v>191</v>
      </c>
      <c r="D785" s="231"/>
      <c r="E785" s="78"/>
      <c r="F785" s="168"/>
      <c r="G785" s="75"/>
      <c r="H785" s="54">
        <f t="shared" si="203"/>
        <v>0</v>
      </c>
      <c r="I785" s="78"/>
      <c r="J785" s="168">
        <v>32</v>
      </c>
      <c r="K785" s="75"/>
      <c r="L785" s="54">
        <f t="shared" si="204"/>
        <v>32</v>
      </c>
      <c r="N785" s="126"/>
      <c r="O785" s="126"/>
      <c r="P785" s="126"/>
      <c r="Q785" s="126"/>
      <c r="R785" s="126"/>
    </row>
    <row r="786" spans="2:18" s="29" customFormat="1">
      <c r="B786" s="22" t="s">
        <v>28</v>
      </c>
      <c r="C786" s="232" t="s">
        <v>192</v>
      </c>
      <c r="D786" s="232"/>
      <c r="E786" s="78"/>
      <c r="F786" s="168"/>
      <c r="G786" s="75"/>
      <c r="H786" s="54">
        <f t="shared" si="203"/>
        <v>0</v>
      </c>
      <c r="I786" s="78"/>
      <c r="J786" s="168"/>
      <c r="K786" s="75"/>
      <c r="L786" s="54">
        <f t="shared" si="204"/>
        <v>0</v>
      </c>
      <c r="N786" s="126"/>
      <c r="O786" s="126"/>
      <c r="P786" s="126"/>
      <c r="Q786" s="126"/>
      <c r="R786" s="126"/>
    </row>
    <row r="787" spans="2:18" s="29" customFormat="1">
      <c r="B787" s="20">
        <v>4200</v>
      </c>
      <c r="C787" s="232" t="s">
        <v>3</v>
      </c>
      <c r="D787" s="232"/>
      <c r="E787" s="78"/>
      <c r="F787" s="75"/>
      <c r="G787" s="75"/>
      <c r="H787" s="54">
        <f t="shared" si="203"/>
        <v>0</v>
      </c>
      <c r="I787" s="78"/>
      <c r="J787" s="75"/>
      <c r="K787" s="75"/>
      <c r="L787" s="54">
        <f t="shared" si="204"/>
        <v>0</v>
      </c>
      <c r="N787" s="126"/>
      <c r="O787" s="126"/>
      <c r="P787" s="126"/>
      <c r="Q787" s="126"/>
      <c r="R787" s="126"/>
    </row>
    <row r="788" spans="2:18" s="29" customFormat="1" ht="16.5" customHeight="1">
      <c r="B788" s="13"/>
      <c r="C788" s="9">
        <v>4214</v>
      </c>
      <c r="D788" s="8" t="s">
        <v>193</v>
      </c>
      <c r="E788" s="78"/>
      <c r="F788" s="75"/>
      <c r="G788" s="75"/>
      <c r="H788" s="54">
        <f t="shared" si="203"/>
        <v>0</v>
      </c>
      <c r="I788" s="78"/>
      <c r="J788" s="75"/>
      <c r="K788" s="75"/>
      <c r="L788" s="54">
        <f t="shared" si="204"/>
        <v>0</v>
      </c>
      <c r="N788" s="126"/>
      <c r="O788" s="126"/>
      <c r="P788" s="126"/>
      <c r="Q788" s="126"/>
      <c r="R788" s="126"/>
    </row>
    <row r="789" spans="2:18" s="29" customFormat="1">
      <c r="B789" s="20">
        <v>4300</v>
      </c>
      <c r="C789" s="230" t="s">
        <v>4</v>
      </c>
      <c r="D789" s="230"/>
      <c r="E789" s="78"/>
      <c r="F789" s="75"/>
      <c r="G789" s="75"/>
      <c r="H789" s="54">
        <f t="shared" si="203"/>
        <v>0</v>
      </c>
      <c r="I789" s="78"/>
      <c r="J789" s="75"/>
      <c r="K789" s="75"/>
      <c r="L789" s="54">
        <f t="shared" si="204"/>
        <v>0</v>
      </c>
      <c r="N789" s="126"/>
      <c r="O789" s="126"/>
      <c r="P789" s="126"/>
      <c r="Q789" s="126"/>
      <c r="R789" s="126"/>
    </row>
    <row r="790" spans="2:18" s="29" customFormat="1">
      <c r="B790" s="20">
        <v>4500</v>
      </c>
      <c r="C790" s="232" t="s">
        <v>5</v>
      </c>
      <c r="D790" s="232"/>
      <c r="E790" s="78"/>
      <c r="F790" s="75"/>
      <c r="G790" s="75"/>
      <c r="H790" s="54">
        <f t="shared" si="203"/>
        <v>0</v>
      </c>
      <c r="I790" s="78"/>
      <c r="J790" s="75"/>
      <c r="K790" s="75"/>
      <c r="L790" s="54">
        <f t="shared" si="204"/>
        <v>0</v>
      </c>
      <c r="N790" s="126"/>
      <c r="O790" s="126"/>
      <c r="P790" s="126"/>
      <c r="Q790" s="126"/>
      <c r="R790" s="126"/>
    </row>
    <row r="791" spans="2:18" s="29" customFormat="1" ht="12" customHeight="1">
      <c r="B791" s="20">
        <v>4600</v>
      </c>
      <c r="C791" s="600" t="s">
        <v>6</v>
      </c>
      <c r="D791" s="600"/>
      <c r="E791" s="78"/>
      <c r="F791" s="75"/>
      <c r="G791" s="75"/>
      <c r="H791" s="54">
        <f t="shared" si="203"/>
        <v>0</v>
      </c>
      <c r="I791" s="78"/>
      <c r="J791" s="75"/>
      <c r="K791" s="75"/>
      <c r="L791" s="54">
        <f t="shared" si="204"/>
        <v>0</v>
      </c>
      <c r="N791" s="126"/>
      <c r="O791" s="126"/>
      <c r="P791" s="126"/>
      <c r="Q791" s="126"/>
      <c r="R791" s="126"/>
    </row>
    <row r="792" spans="2:18" s="29" customFormat="1">
      <c r="B792" s="202" t="s">
        <v>243</v>
      </c>
      <c r="C792" s="233" t="s">
        <v>12</v>
      </c>
      <c r="D792" s="233"/>
      <c r="E792" s="78"/>
      <c r="F792" s="75">
        <v>3013891</v>
      </c>
      <c r="G792" s="75"/>
      <c r="H792" s="54">
        <f t="shared" si="203"/>
        <v>3013891</v>
      </c>
      <c r="I792" s="78"/>
      <c r="J792" s="75">
        <v>183120</v>
      </c>
      <c r="K792" s="75"/>
      <c r="L792" s="54">
        <f t="shared" si="204"/>
        <v>183120</v>
      </c>
      <c r="N792" s="126"/>
      <c r="O792" s="126"/>
      <c r="P792" s="126"/>
      <c r="Q792" s="126"/>
      <c r="R792" s="126"/>
    </row>
    <row r="793" spans="2:18" s="29" customFormat="1" ht="12.75" thickBot="1">
      <c r="B793" s="24">
        <v>98</v>
      </c>
      <c r="C793" s="234" t="s">
        <v>7</v>
      </c>
      <c r="D793" s="232"/>
      <c r="E793" s="157"/>
      <c r="F793" s="158"/>
      <c r="G793" s="158"/>
      <c r="H793" s="54">
        <f t="shared" si="203"/>
        <v>0</v>
      </c>
      <c r="I793" s="157"/>
      <c r="J793" s="158"/>
      <c r="K793" s="158"/>
      <c r="L793" s="54">
        <f t="shared" si="204"/>
        <v>0</v>
      </c>
      <c r="N793" s="126"/>
      <c r="O793" s="126"/>
      <c r="P793" s="126"/>
      <c r="Q793" s="126"/>
      <c r="R793" s="126"/>
    </row>
    <row r="794" spans="2:18" s="29" customFormat="1" ht="12.75" thickBot="1">
      <c r="B794" s="14"/>
      <c r="C794" s="15"/>
      <c r="D794" s="16" t="s">
        <v>68</v>
      </c>
      <c r="E794" s="147">
        <f>SUM(E783+E784+E785+E786+E787+E789+E790+E791+E792+E793)</f>
        <v>0</v>
      </c>
      <c r="F794" s="148">
        <f t="shared" ref="F794:H794" si="205">SUM(F783+F784+F785+F786+F787+F789+F790+F791+F792+F793)</f>
        <v>3883049</v>
      </c>
      <c r="G794" s="148">
        <f t="shared" si="205"/>
        <v>0</v>
      </c>
      <c r="H794" s="149">
        <f t="shared" si="205"/>
        <v>3883049</v>
      </c>
      <c r="I794" s="147">
        <f>SUM(I783+I784+I785+I786+I787+I789+I790+I791+I792+I793)</f>
        <v>0</v>
      </c>
      <c r="J794" s="148">
        <f t="shared" ref="J794:L794" si="206">SUM(J783+J784+J785+J786+J787+J789+J790+J791+J792+J793)</f>
        <v>389751</v>
      </c>
      <c r="K794" s="148">
        <f t="shared" si="206"/>
        <v>0</v>
      </c>
      <c r="L794" s="149">
        <f t="shared" si="206"/>
        <v>389751</v>
      </c>
      <c r="N794" s="126"/>
      <c r="O794" s="126"/>
      <c r="P794" s="126"/>
      <c r="Q794" s="126"/>
      <c r="R794" s="126"/>
    </row>
    <row r="795" spans="2:18" s="29" customFormat="1" ht="12.75" thickBot="1">
      <c r="B795" s="60"/>
      <c r="C795" s="232"/>
      <c r="D795" s="232"/>
      <c r="E795" s="28"/>
      <c r="F795" s="28"/>
      <c r="G795" s="28"/>
      <c r="H795" s="28"/>
      <c r="I795" s="28"/>
      <c r="J795" s="28"/>
      <c r="K795" s="28"/>
      <c r="L795" s="28"/>
      <c r="N795" s="126"/>
      <c r="O795" s="126"/>
      <c r="P795" s="126"/>
      <c r="Q795" s="126"/>
      <c r="R795" s="126"/>
    </row>
    <row r="796" spans="2:18" s="29" customFormat="1" ht="37.5" customHeight="1" thickBot="1">
      <c r="B796" s="10"/>
      <c r="C796" s="143" t="s">
        <v>1</v>
      </c>
      <c r="D796" s="10" t="s">
        <v>14</v>
      </c>
      <c r="E796" s="150" t="s">
        <v>71</v>
      </c>
      <c r="F796" s="151" t="s">
        <v>72</v>
      </c>
      <c r="G796" s="151" t="s">
        <v>70</v>
      </c>
      <c r="H796" s="152" t="s">
        <v>13</v>
      </c>
      <c r="I796" s="150" t="s">
        <v>71</v>
      </c>
      <c r="J796" s="151" t="s">
        <v>72</v>
      </c>
      <c r="K796" s="151" t="s">
        <v>70</v>
      </c>
      <c r="L796" s="152" t="s">
        <v>13</v>
      </c>
      <c r="N796" s="126"/>
      <c r="O796" s="126"/>
      <c r="P796" s="126"/>
      <c r="Q796" s="126"/>
      <c r="R796" s="126"/>
    </row>
    <row r="797" spans="2:18" s="29" customFormat="1" ht="21.75" customHeight="1" thickBot="1">
      <c r="B797" s="52" t="s">
        <v>15</v>
      </c>
      <c r="C797" s="11">
        <v>849</v>
      </c>
      <c r="D797" s="12" t="s">
        <v>61</v>
      </c>
      <c r="E797" s="153"/>
      <c r="F797" s="154"/>
      <c r="G797" s="154"/>
      <c r="H797" s="155"/>
      <c r="I797" s="153"/>
      <c r="J797" s="154"/>
      <c r="K797" s="154"/>
      <c r="L797" s="155"/>
      <c r="N797" s="126"/>
      <c r="O797" s="126"/>
      <c r="P797" s="126"/>
      <c r="Q797" s="126"/>
      <c r="R797" s="126"/>
    </row>
    <row r="798" spans="2:18" s="29" customFormat="1" ht="12" customHeight="1">
      <c r="B798" s="19" t="s">
        <v>10</v>
      </c>
      <c r="C798" s="601" t="s">
        <v>16</v>
      </c>
      <c r="D798" s="601"/>
      <c r="E798" s="173"/>
      <c r="F798" s="167"/>
      <c r="G798" s="74"/>
      <c r="H798" s="54">
        <f>SUM(E798:G798)</f>
        <v>0</v>
      </c>
      <c r="I798" s="173"/>
      <c r="J798" s="167"/>
      <c r="K798" s="74"/>
      <c r="L798" s="54">
        <f>SUM(I798:K798)</f>
        <v>0</v>
      </c>
      <c r="N798" s="126"/>
      <c r="O798" s="126"/>
      <c r="P798" s="126"/>
      <c r="Q798" s="126"/>
      <c r="R798" s="126"/>
    </row>
    <row r="799" spans="2:18" s="29" customFormat="1" ht="12" customHeight="1">
      <c r="B799" s="20">
        <v>1000</v>
      </c>
      <c r="C799" s="231" t="s">
        <v>2</v>
      </c>
      <c r="D799" s="231"/>
      <c r="E799" s="78"/>
      <c r="F799" s="75">
        <v>4000</v>
      </c>
      <c r="G799" s="75"/>
      <c r="H799" s="54">
        <f t="shared" ref="H799:H808" si="207">SUM(E799:G799)</f>
        <v>4000</v>
      </c>
      <c r="I799" s="78"/>
      <c r="J799" s="75"/>
      <c r="K799" s="75"/>
      <c r="L799" s="54">
        <f t="shared" ref="L799:L808" si="208">SUM(I799:K799)</f>
        <v>0</v>
      </c>
      <c r="N799" s="126"/>
      <c r="O799" s="126"/>
      <c r="P799" s="126"/>
      <c r="Q799" s="126"/>
      <c r="R799" s="126"/>
    </row>
    <row r="800" spans="2:18" s="29" customFormat="1">
      <c r="B800" s="21" t="s">
        <v>190</v>
      </c>
      <c r="C800" s="231" t="s">
        <v>191</v>
      </c>
      <c r="D800" s="231"/>
      <c r="E800" s="78"/>
      <c r="F800" s="75"/>
      <c r="G800" s="75"/>
      <c r="H800" s="54">
        <f t="shared" si="207"/>
        <v>0</v>
      </c>
      <c r="I800" s="78"/>
      <c r="J800" s="75"/>
      <c r="K800" s="75"/>
      <c r="L800" s="54">
        <f t="shared" si="208"/>
        <v>0</v>
      </c>
      <c r="N800" s="126"/>
      <c r="O800" s="126"/>
      <c r="P800" s="126"/>
      <c r="Q800" s="126"/>
      <c r="R800" s="126"/>
    </row>
    <row r="801" spans="2:18" s="29" customFormat="1">
      <c r="B801" s="22" t="s">
        <v>28</v>
      </c>
      <c r="C801" s="232" t="s">
        <v>192</v>
      </c>
      <c r="D801" s="232"/>
      <c r="E801" s="78"/>
      <c r="F801" s="75"/>
      <c r="G801" s="75"/>
      <c r="H801" s="54">
        <f t="shared" si="207"/>
        <v>0</v>
      </c>
      <c r="I801" s="78"/>
      <c r="J801" s="75"/>
      <c r="K801" s="75"/>
      <c r="L801" s="54">
        <f t="shared" si="208"/>
        <v>0</v>
      </c>
      <c r="N801" s="126"/>
      <c r="O801" s="126"/>
      <c r="P801" s="126"/>
      <c r="Q801" s="126"/>
      <c r="R801" s="126"/>
    </row>
    <row r="802" spans="2:18" s="29" customFormat="1">
      <c r="B802" s="20">
        <v>4200</v>
      </c>
      <c r="C802" s="232" t="s">
        <v>3</v>
      </c>
      <c r="D802" s="232"/>
      <c r="E802" s="78"/>
      <c r="F802" s="75"/>
      <c r="G802" s="75"/>
      <c r="H802" s="54">
        <f t="shared" si="207"/>
        <v>0</v>
      </c>
      <c r="I802" s="78"/>
      <c r="J802" s="75"/>
      <c r="K802" s="75"/>
      <c r="L802" s="54">
        <f t="shared" si="208"/>
        <v>0</v>
      </c>
      <c r="N802" s="126"/>
      <c r="O802" s="126"/>
      <c r="P802" s="126"/>
      <c r="Q802" s="126"/>
      <c r="R802" s="126"/>
    </row>
    <row r="803" spans="2:18" s="29" customFormat="1">
      <c r="B803" s="13"/>
      <c r="C803" s="9">
        <v>4214</v>
      </c>
      <c r="D803" s="8" t="s">
        <v>193</v>
      </c>
      <c r="E803" s="78"/>
      <c r="F803" s="75"/>
      <c r="G803" s="75"/>
      <c r="H803" s="54">
        <f t="shared" si="207"/>
        <v>0</v>
      </c>
      <c r="I803" s="78"/>
      <c r="J803" s="75"/>
      <c r="K803" s="75"/>
      <c r="L803" s="54">
        <f t="shared" si="208"/>
        <v>0</v>
      </c>
      <c r="N803" s="126"/>
      <c r="O803" s="126"/>
      <c r="P803" s="126"/>
      <c r="Q803" s="126"/>
      <c r="R803" s="126"/>
    </row>
    <row r="804" spans="2:18" s="29" customFormat="1" ht="17.25" customHeight="1">
      <c r="B804" s="20">
        <v>4300</v>
      </c>
      <c r="C804" s="230" t="s">
        <v>4</v>
      </c>
      <c r="D804" s="230"/>
      <c r="E804" s="78">
        <v>97677</v>
      </c>
      <c r="F804" s="75">
        <v>84215</v>
      </c>
      <c r="G804" s="75"/>
      <c r="H804" s="54">
        <f t="shared" si="207"/>
        <v>181892</v>
      </c>
      <c r="I804" s="78">
        <v>44480</v>
      </c>
      <c r="J804" s="75">
        <v>63757</v>
      </c>
      <c r="K804" s="75"/>
      <c r="L804" s="54">
        <f t="shared" si="208"/>
        <v>108237</v>
      </c>
      <c r="N804" s="126"/>
      <c r="O804" s="126"/>
      <c r="P804" s="126"/>
      <c r="Q804" s="126"/>
      <c r="R804" s="126"/>
    </row>
    <row r="805" spans="2:18" s="29" customFormat="1">
      <c r="B805" s="20">
        <v>4500</v>
      </c>
      <c r="C805" s="232" t="s">
        <v>5</v>
      </c>
      <c r="D805" s="232"/>
      <c r="E805" s="78"/>
      <c r="F805" s="75"/>
      <c r="G805" s="75"/>
      <c r="H805" s="54">
        <f t="shared" si="207"/>
        <v>0</v>
      </c>
      <c r="I805" s="78"/>
      <c r="J805" s="75"/>
      <c r="K805" s="75"/>
      <c r="L805" s="54">
        <f t="shared" si="208"/>
        <v>0</v>
      </c>
      <c r="N805" s="126"/>
      <c r="O805" s="126"/>
      <c r="P805" s="126"/>
      <c r="Q805" s="126"/>
      <c r="R805" s="126"/>
    </row>
    <row r="806" spans="2:18" s="29" customFormat="1" ht="12" customHeight="1">
      <c r="B806" s="20">
        <v>4600</v>
      </c>
      <c r="C806" s="600" t="s">
        <v>6</v>
      </c>
      <c r="D806" s="600"/>
      <c r="E806" s="78"/>
      <c r="F806" s="75"/>
      <c r="G806" s="75"/>
      <c r="H806" s="54">
        <f t="shared" si="207"/>
        <v>0</v>
      </c>
      <c r="I806" s="78"/>
      <c r="J806" s="75"/>
      <c r="K806" s="75"/>
      <c r="L806" s="54">
        <f t="shared" si="208"/>
        <v>0</v>
      </c>
      <c r="N806" s="126"/>
      <c r="O806" s="126"/>
      <c r="P806" s="126"/>
      <c r="Q806" s="126"/>
      <c r="R806" s="126"/>
    </row>
    <row r="807" spans="2:18" s="29" customFormat="1" ht="12" customHeight="1">
      <c r="B807" s="202" t="s">
        <v>243</v>
      </c>
      <c r="C807" s="233" t="s">
        <v>12</v>
      </c>
      <c r="D807" s="233"/>
      <c r="E807" s="78"/>
      <c r="F807" s="75">
        <v>28312</v>
      </c>
      <c r="G807" s="75"/>
      <c r="H807" s="54">
        <f t="shared" si="207"/>
        <v>28312</v>
      </c>
      <c r="I807" s="78"/>
      <c r="J807" s="75">
        <v>13832</v>
      </c>
      <c r="K807" s="75"/>
      <c r="L807" s="54">
        <f t="shared" si="208"/>
        <v>13832</v>
      </c>
      <c r="N807" s="126"/>
      <c r="O807" s="126"/>
      <c r="P807" s="126"/>
      <c r="Q807" s="126"/>
      <c r="R807" s="126"/>
    </row>
    <row r="808" spans="2:18" s="29" customFormat="1" ht="12.75" thickBot="1">
      <c r="B808" s="24">
        <v>98</v>
      </c>
      <c r="C808" s="234" t="s">
        <v>7</v>
      </c>
      <c r="D808" s="232"/>
      <c r="E808" s="157"/>
      <c r="F808" s="158"/>
      <c r="G808" s="158"/>
      <c r="H808" s="54">
        <f t="shared" si="207"/>
        <v>0</v>
      </c>
      <c r="I808" s="157"/>
      <c r="J808" s="158"/>
      <c r="K808" s="158"/>
      <c r="L808" s="54">
        <f t="shared" si="208"/>
        <v>0</v>
      </c>
      <c r="N808" s="126"/>
      <c r="O808" s="126"/>
      <c r="P808" s="126"/>
      <c r="Q808" s="126"/>
      <c r="R808" s="126"/>
    </row>
    <row r="809" spans="2:18" s="29" customFormat="1" ht="12.75" thickBot="1">
      <c r="B809" s="14"/>
      <c r="C809" s="15"/>
      <c r="D809" s="55" t="s">
        <v>68</v>
      </c>
      <c r="E809" s="147">
        <f>SUM(E798+E799+E800+E801+E802+E804+E805+E806+E807+E808)</f>
        <v>97677</v>
      </c>
      <c r="F809" s="148">
        <f t="shared" ref="F809:H809" si="209">SUM(F798+F799+F800+F801+F802+F804+F805+F806+F807+F808)</f>
        <v>116527</v>
      </c>
      <c r="G809" s="148">
        <f t="shared" si="209"/>
        <v>0</v>
      </c>
      <c r="H809" s="149">
        <f t="shared" si="209"/>
        <v>214204</v>
      </c>
      <c r="I809" s="147">
        <f>SUM(I798+I799+I800+I801+I802+I804+I805+I806+I807+I808)</f>
        <v>44480</v>
      </c>
      <c r="J809" s="148">
        <f t="shared" ref="J809:L809" si="210">SUM(J798+J799+J800+J801+J802+J804+J805+J806+J807+J808)</f>
        <v>77589</v>
      </c>
      <c r="K809" s="148">
        <f t="shared" si="210"/>
        <v>0</v>
      </c>
      <c r="L809" s="149">
        <f t="shared" si="210"/>
        <v>122069</v>
      </c>
      <c r="N809" s="126"/>
      <c r="O809" s="126"/>
      <c r="P809" s="126"/>
      <c r="Q809" s="126"/>
      <c r="R809" s="126"/>
    </row>
    <row r="810" spans="2:18" s="29" customFormat="1" ht="12.75" thickBot="1">
      <c r="B810" s="25"/>
      <c r="C810" s="26"/>
      <c r="D810" s="27"/>
      <c r="E810" s="28"/>
      <c r="F810" s="28"/>
      <c r="G810" s="28"/>
      <c r="H810" s="28"/>
      <c r="I810" s="28"/>
      <c r="J810" s="28"/>
      <c r="K810" s="28"/>
      <c r="L810" s="28"/>
      <c r="N810" s="126"/>
      <c r="O810" s="126"/>
      <c r="P810" s="126"/>
      <c r="Q810" s="126"/>
      <c r="R810" s="126"/>
    </row>
    <row r="811" spans="2:18" s="29" customFormat="1" ht="36.75" customHeight="1" thickBot="1">
      <c r="B811" s="10"/>
      <c r="C811" s="143" t="s">
        <v>1</v>
      </c>
      <c r="D811" s="10" t="s">
        <v>14</v>
      </c>
      <c r="E811" s="150" t="s">
        <v>71</v>
      </c>
      <c r="F811" s="151" t="s">
        <v>72</v>
      </c>
      <c r="G811" s="151" t="s">
        <v>70</v>
      </c>
      <c r="H811" s="152" t="s">
        <v>13</v>
      </c>
      <c r="I811" s="150" t="s">
        <v>71</v>
      </c>
      <c r="J811" s="151" t="s">
        <v>72</v>
      </c>
      <c r="K811" s="151" t="s">
        <v>70</v>
      </c>
      <c r="L811" s="152" t="s">
        <v>13</v>
      </c>
      <c r="N811" s="126"/>
      <c r="O811" s="126"/>
      <c r="P811" s="126"/>
      <c r="Q811" s="126"/>
      <c r="R811" s="126"/>
    </row>
    <row r="812" spans="2:18" s="29" customFormat="1" ht="21.75" customHeight="1" thickBot="1">
      <c r="B812" s="52" t="s">
        <v>15</v>
      </c>
      <c r="C812" s="11">
        <v>865</v>
      </c>
      <c r="D812" s="12" t="s">
        <v>204</v>
      </c>
      <c r="E812" s="186"/>
      <c r="F812" s="187"/>
      <c r="G812" s="187"/>
      <c r="H812" s="188"/>
      <c r="I812" s="186"/>
      <c r="J812" s="187"/>
      <c r="K812" s="187"/>
      <c r="L812" s="188"/>
      <c r="N812" s="126"/>
      <c r="O812" s="126"/>
      <c r="P812" s="126"/>
      <c r="Q812" s="126"/>
      <c r="R812" s="126"/>
    </row>
    <row r="813" spans="2:18" s="29" customFormat="1" ht="12" customHeight="1">
      <c r="B813" s="79" t="s">
        <v>10</v>
      </c>
      <c r="C813" s="601" t="s">
        <v>16</v>
      </c>
      <c r="D813" s="601"/>
      <c r="E813" s="173"/>
      <c r="F813" s="167"/>
      <c r="G813" s="74"/>
      <c r="H813" s="54">
        <f>SUM(E813:G813)</f>
        <v>0</v>
      </c>
      <c r="I813" s="173"/>
      <c r="J813" s="167"/>
      <c r="K813" s="74"/>
      <c r="L813" s="54">
        <f>SUM(I813:K813)</f>
        <v>0</v>
      </c>
      <c r="N813" s="126"/>
      <c r="O813" s="126"/>
      <c r="P813" s="126"/>
      <c r="Q813" s="126"/>
      <c r="R813" s="126"/>
    </row>
    <row r="814" spans="2:18" s="29" customFormat="1" ht="12" customHeight="1">
      <c r="B814" s="20">
        <v>1000</v>
      </c>
      <c r="C814" s="231" t="s">
        <v>2</v>
      </c>
      <c r="D814" s="231"/>
      <c r="E814" s="78"/>
      <c r="F814" s="75">
        <v>78998</v>
      </c>
      <c r="G814" s="75"/>
      <c r="H814" s="54">
        <f t="shared" ref="H814:H823" si="211">SUM(E814:G814)</f>
        <v>78998</v>
      </c>
      <c r="I814" s="78"/>
      <c r="J814" s="75">
        <v>565</v>
      </c>
      <c r="K814" s="75"/>
      <c r="L814" s="54">
        <f t="shared" ref="L814:L823" si="212">SUM(I814:K814)</f>
        <v>565</v>
      </c>
      <c r="N814" s="126"/>
      <c r="O814" s="126"/>
      <c r="P814" s="126"/>
      <c r="Q814" s="126"/>
      <c r="R814" s="126"/>
    </row>
    <row r="815" spans="2:18" s="29" customFormat="1">
      <c r="B815" s="21" t="s">
        <v>190</v>
      </c>
      <c r="C815" s="231" t="s">
        <v>191</v>
      </c>
      <c r="D815" s="231"/>
      <c r="E815" s="78"/>
      <c r="F815" s="75"/>
      <c r="G815" s="75"/>
      <c r="H815" s="54">
        <f t="shared" si="211"/>
        <v>0</v>
      </c>
      <c r="I815" s="78"/>
      <c r="J815" s="75"/>
      <c r="K815" s="75"/>
      <c r="L815" s="54">
        <f t="shared" si="212"/>
        <v>0</v>
      </c>
      <c r="N815" s="126"/>
      <c r="O815" s="126"/>
      <c r="P815" s="126"/>
      <c r="Q815" s="126"/>
      <c r="R815" s="126"/>
    </row>
    <row r="816" spans="2:18" s="29" customFormat="1">
      <c r="B816" s="22" t="s">
        <v>28</v>
      </c>
      <c r="C816" s="232" t="s">
        <v>192</v>
      </c>
      <c r="D816" s="232"/>
      <c r="E816" s="78"/>
      <c r="F816" s="75"/>
      <c r="G816" s="75"/>
      <c r="H816" s="54">
        <f t="shared" si="211"/>
        <v>0</v>
      </c>
      <c r="I816" s="78"/>
      <c r="J816" s="75"/>
      <c r="K816" s="75"/>
      <c r="L816" s="54">
        <f t="shared" si="212"/>
        <v>0</v>
      </c>
      <c r="N816" s="126"/>
      <c r="O816" s="126"/>
      <c r="P816" s="126"/>
      <c r="Q816" s="126"/>
      <c r="R816" s="126"/>
    </row>
    <row r="817" spans="2:18" s="29" customFormat="1">
      <c r="B817" s="20">
        <v>4200</v>
      </c>
      <c r="C817" s="232" t="s">
        <v>3</v>
      </c>
      <c r="D817" s="232"/>
      <c r="E817" s="78"/>
      <c r="F817" s="75"/>
      <c r="G817" s="75"/>
      <c r="H817" s="54">
        <f t="shared" si="211"/>
        <v>0</v>
      </c>
      <c r="I817" s="78"/>
      <c r="J817" s="75"/>
      <c r="K817" s="75"/>
      <c r="L817" s="54">
        <f t="shared" si="212"/>
        <v>0</v>
      </c>
      <c r="N817" s="126"/>
      <c r="O817" s="126"/>
      <c r="P817" s="126"/>
      <c r="Q817" s="126"/>
      <c r="R817" s="126"/>
    </row>
    <row r="818" spans="2:18" s="29" customFormat="1">
      <c r="B818" s="13"/>
      <c r="C818" s="9">
        <v>4214</v>
      </c>
      <c r="D818" s="8" t="s">
        <v>193</v>
      </c>
      <c r="E818" s="78"/>
      <c r="F818" s="75"/>
      <c r="G818" s="75"/>
      <c r="H818" s="54">
        <f t="shared" si="211"/>
        <v>0</v>
      </c>
      <c r="I818" s="78"/>
      <c r="J818" s="75"/>
      <c r="K818" s="75"/>
      <c r="L818" s="54">
        <f t="shared" si="212"/>
        <v>0</v>
      </c>
      <c r="N818" s="126"/>
      <c r="O818" s="126"/>
      <c r="P818" s="126"/>
      <c r="Q818" s="126"/>
      <c r="R818" s="126"/>
    </row>
    <row r="819" spans="2:18" s="29" customFormat="1" ht="18" customHeight="1">
      <c r="B819" s="20">
        <v>4300</v>
      </c>
      <c r="C819" s="230" t="s">
        <v>4</v>
      </c>
      <c r="D819" s="230"/>
      <c r="E819" s="78"/>
      <c r="F819" s="75"/>
      <c r="G819" s="75"/>
      <c r="H819" s="54">
        <f t="shared" si="211"/>
        <v>0</v>
      </c>
      <c r="I819" s="78"/>
      <c r="J819" s="75"/>
      <c r="K819" s="75"/>
      <c r="L819" s="54">
        <f t="shared" si="212"/>
        <v>0</v>
      </c>
      <c r="N819" s="126"/>
      <c r="O819" s="126"/>
      <c r="P819" s="126"/>
      <c r="Q819" s="126"/>
      <c r="R819" s="126"/>
    </row>
    <row r="820" spans="2:18" s="29" customFormat="1" ht="12" customHeight="1">
      <c r="B820" s="20">
        <v>4500</v>
      </c>
      <c r="C820" s="232" t="s">
        <v>5</v>
      </c>
      <c r="D820" s="232"/>
      <c r="E820" s="78"/>
      <c r="F820" s="75"/>
      <c r="G820" s="75"/>
      <c r="H820" s="54">
        <f t="shared" si="211"/>
        <v>0</v>
      </c>
      <c r="I820" s="78"/>
      <c r="J820" s="75"/>
      <c r="K820" s="75"/>
      <c r="L820" s="54">
        <f t="shared" si="212"/>
        <v>0</v>
      </c>
      <c r="N820" s="126"/>
      <c r="O820" s="126"/>
      <c r="P820" s="126"/>
      <c r="Q820" s="126"/>
      <c r="R820" s="126"/>
    </row>
    <row r="821" spans="2:18" s="29" customFormat="1" ht="12" customHeight="1">
      <c r="B821" s="20">
        <v>4600</v>
      </c>
      <c r="C821" s="600" t="s">
        <v>6</v>
      </c>
      <c r="D821" s="600"/>
      <c r="E821" s="78"/>
      <c r="F821" s="75"/>
      <c r="G821" s="75"/>
      <c r="H821" s="54">
        <f t="shared" si="211"/>
        <v>0</v>
      </c>
      <c r="I821" s="78"/>
      <c r="J821" s="75"/>
      <c r="K821" s="75"/>
      <c r="L821" s="54">
        <f t="shared" si="212"/>
        <v>0</v>
      </c>
      <c r="N821" s="126"/>
      <c r="O821" s="126"/>
      <c r="P821" s="126"/>
      <c r="Q821" s="126"/>
      <c r="R821" s="126"/>
    </row>
    <row r="822" spans="2:18" s="29" customFormat="1" ht="12" customHeight="1">
      <c r="B822" s="202" t="s">
        <v>243</v>
      </c>
      <c r="C822" s="233" t="s">
        <v>12</v>
      </c>
      <c r="D822" s="233"/>
      <c r="E822" s="78"/>
      <c r="F822" s="75"/>
      <c r="G822" s="75"/>
      <c r="H822" s="54">
        <f t="shared" si="211"/>
        <v>0</v>
      </c>
      <c r="I822" s="78"/>
      <c r="J822" s="75"/>
      <c r="K822" s="75"/>
      <c r="L822" s="54">
        <f t="shared" si="212"/>
        <v>0</v>
      </c>
      <c r="N822" s="126"/>
      <c r="O822" s="126"/>
      <c r="P822" s="126"/>
      <c r="Q822" s="126"/>
      <c r="R822" s="126"/>
    </row>
    <row r="823" spans="2:18" s="29" customFormat="1" ht="12.75" thickBot="1">
      <c r="B823" s="24">
        <v>98</v>
      </c>
      <c r="C823" s="234" t="s">
        <v>7</v>
      </c>
      <c r="D823" s="232"/>
      <c r="E823" s="157"/>
      <c r="F823" s="158"/>
      <c r="G823" s="158"/>
      <c r="H823" s="54">
        <f t="shared" si="211"/>
        <v>0</v>
      </c>
      <c r="I823" s="157"/>
      <c r="J823" s="158"/>
      <c r="K823" s="158"/>
      <c r="L823" s="54">
        <f t="shared" si="212"/>
        <v>0</v>
      </c>
      <c r="N823" s="126"/>
      <c r="O823" s="126"/>
      <c r="P823" s="126"/>
      <c r="Q823" s="126"/>
      <c r="R823" s="126"/>
    </row>
    <row r="824" spans="2:18" s="29" customFormat="1" ht="12.75" thickBot="1">
      <c r="B824" s="14"/>
      <c r="C824" s="15"/>
      <c r="D824" s="16" t="s">
        <v>68</v>
      </c>
      <c r="E824" s="147">
        <f>SUM(E813+E814+E815+E816+E817+E819+E820+E821+E822+E823)</f>
        <v>0</v>
      </c>
      <c r="F824" s="148">
        <f t="shared" ref="F824:H824" si="213">SUM(F813+F814+F815+F816+F817+F819+F820+F821+F822+F823)</f>
        <v>78998</v>
      </c>
      <c r="G824" s="148">
        <f t="shared" si="213"/>
        <v>0</v>
      </c>
      <c r="H824" s="149">
        <f t="shared" si="213"/>
        <v>78998</v>
      </c>
      <c r="I824" s="147">
        <f>SUM(I813+I814+I815+I816+I817+I819+I820+I821+I822+I823)</f>
        <v>0</v>
      </c>
      <c r="J824" s="148">
        <f t="shared" ref="J824:L824" si="214">SUM(J813+J814+J815+J816+J817+J819+J820+J821+J822+J823)</f>
        <v>565</v>
      </c>
      <c r="K824" s="148">
        <f t="shared" si="214"/>
        <v>0</v>
      </c>
      <c r="L824" s="149">
        <f t="shared" si="214"/>
        <v>565</v>
      </c>
      <c r="N824" s="126"/>
      <c r="O824" s="126"/>
      <c r="P824" s="126"/>
      <c r="Q824" s="126"/>
      <c r="R824" s="126"/>
    </row>
    <row r="825" spans="2:18" s="29" customFormat="1" ht="12.75" thickBot="1">
      <c r="B825" s="62"/>
      <c r="C825" s="62"/>
      <c r="D825" s="62"/>
      <c r="E825" s="28"/>
      <c r="F825" s="28"/>
      <c r="G825" s="28"/>
      <c r="H825" s="28"/>
      <c r="I825" s="28"/>
      <c r="J825" s="28"/>
      <c r="K825" s="28"/>
      <c r="L825" s="28"/>
      <c r="N825" s="126"/>
      <c r="O825" s="126"/>
      <c r="P825" s="126"/>
      <c r="Q825" s="126"/>
      <c r="R825" s="126"/>
    </row>
    <row r="826" spans="2:18" s="29" customFormat="1" ht="35.25" customHeight="1" thickBot="1">
      <c r="B826" s="10"/>
      <c r="C826" s="143" t="s">
        <v>1</v>
      </c>
      <c r="D826" s="10" t="s">
        <v>14</v>
      </c>
      <c r="E826" s="150" t="s">
        <v>71</v>
      </c>
      <c r="F826" s="151" t="s">
        <v>72</v>
      </c>
      <c r="G826" s="151" t="s">
        <v>70</v>
      </c>
      <c r="H826" s="152" t="s">
        <v>13</v>
      </c>
      <c r="I826" s="150" t="s">
        <v>71</v>
      </c>
      <c r="J826" s="151" t="s">
        <v>72</v>
      </c>
      <c r="K826" s="151" t="s">
        <v>70</v>
      </c>
      <c r="L826" s="152" t="s">
        <v>13</v>
      </c>
      <c r="N826" s="126"/>
      <c r="O826" s="126"/>
      <c r="P826" s="126"/>
      <c r="Q826" s="126"/>
      <c r="R826" s="126"/>
    </row>
    <row r="827" spans="2:18" s="29" customFormat="1" ht="19.5" customHeight="1" thickBot="1">
      <c r="B827" s="52" t="s">
        <v>15</v>
      </c>
      <c r="C827" s="11">
        <v>866</v>
      </c>
      <c r="D827" s="12" t="s">
        <v>62</v>
      </c>
      <c r="E827" s="153"/>
      <c r="F827" s="154"/>
      <c r="G827" s="154"/>
      <c r="H827" s="155"/>
      <c r="I827" s="153"/>
      <c r="J827" s="154"/>
      <c r="K827" s="154"/>
      <c r="L827" s="155"/>
      <c r="N827" s="126"/>
      <c r="O827" s="126"/>
      <c r="P827" s="126"/>
      <c r="Q827" s="126"/>
      <c r="R827" s="126"/>
    </row>
    <row r="828" spans="2:18" s="29" customFormat="1" ht="12" customHeight="1">
      <c r="B828" s="19" t="s">
        <v>10</v>
      </c>
      <c r="C828" s="601" t="s">
        <v>16</v>
      </c>
      <c r="D828" s="601"/>
      <c r="E828" s="173"/>
      <c r="F828" s="167"/>
      <c r="G828" s="74"/>
      <c r="H828" s="54">
        <f>SUM(E828:G828)</f>
        <v>0</v>
      </c>
      <c r="I828" s="173"/>
      <c r="J828" s="167"/>
      <c r="K828" s="74"/>
      <c r="L828" s="54">
        <f>SUM(I828:K828)</f>
        <v>0</v>
      </c>
      <c r="N828" s="126"/>
      <c r="O828" s="126"/>
      <c r="P828" s="126"/>
      <c r="Q828" s="126"/>
      <c r="R828" s="126"/>
    </row>
    <row r="829" spans="2:18" s="29" customFormat="1" ht="12" customHeight="1">
      <c r="B829" s="20">
        <v>1000</v>
      </c>
      <c r="C829" s="231" t="s">
        <v>2</v>
      </c>
      <c r="D829" s="231"/>
      <c r="E829" s="78"/>
      <c r="F829" s="75">
        <v>4262</v>
      </c>
      <c r="G829" s="75"/>
      <c r="H829" s="54">
        <f t="shared" ref="H829:H838" si="215">SUM(E829:G829)</f>
        <v>4262</v>
      </c>
      <c r="I829" s="78"/>
      <c r="J829" s="75">
        <v>4262</v>
      </c>
      <c r="K829" s="75"/>
      <c r="L829" s="54">
        <f t="shared" ref="L829:L838" si="216">SUM(I829:K829)</f>
        <v>4262</v>
      </c>
      <c r="N829" s="126"/>
      <c r="O829" s="126"/>
      <c r="P829" s="126"/>
      <c r="Q829" s="126"/>
      <c r="R829" s="126"/>
    </row>
    <row r="830" spans="2:18" s="29" customFormat="1">
      <c r="B830" s="21" t="s">
        <v>190</v>
      </c>
      <c r="C830" s="231" t="s">
        <v>191</v>
      </c>
      <c r="D830" s="231"/>
      <c r="E830" s="78"/>
      <c r="F830" s="75"/>
      <c r="G830" s="75"/>
      <c r="H830" s="54">
        <f t="shared" si="215"/>
        <v>0</v>
      </c>
      <c r="I830" s="78"/>
      <c r="J830" s="75"/>
      <c r="K830" s="75"/>
      <c r="L830" s="54">
        <f t="shared" si="216"/>
        <v>0</v>
      </c>
      <c r="N830" s="126"/>
      <c r="O830" s="126"/>
      <c r="P830" s="126"/>
      <c r="Q830" s="126"/>
      <c r="R830" s="126"/>
    </row>
    <row r="831" spans="2:18" s="29" customFormat="1">
      <c r="B831" s="22" t="s">
        <v>28</v>
      </c>
      <c r="C831" s="232" t="s">
        <v>192</v>
      </c>
      <c r="D831" s="232"/>
      <c r="E831" s="78"/>
      <c r="F831" s="75"/>
      <c r="G831" s="75"/>
      <c r="H831" s="54">
        <f t="shared" si="215"/>
        <v>0</v>
      </c>
      <c r="I831" s="78"/>
      <c r="J831" s="75"/>
      <c r="K831" s="75"/>
      <c r="L831" s="54">
        <f t="shared" si="216"/>
        <v>0</v>
      </c>
      <c r="N831" s="126"/>
      <c r="O831" s="126"/>
      <c r="P831" s="126"/>
      <c r="Q831" s="126"/>
      <c r="R831" s="126"/>
    </row>
    <row r="832" spans="2:18" s="29" customFormat="1">
      <c r="B832" s="20">
        <v>4200</v>
      </c>
      <c r="C832" s="232" t="s">
        <v>3</v>
      </c>
      <c r="D832" s="232"/>
      <c r="E832" s="78"/>
      <c r="F832" s="75"/>
      <c r="G832" s="75"/>
      <c r="H832" s="54">
        <f t="shared" si="215"/>
        <v>0</v>
      </c>
      <c r="I832" s="78"/>
      <c r="J832" s="75"/>
      <c r="K832" s="75"/>
      <c r="L832" s="54">
        <f t="shared" si="216"/>
        <v>0</v>
      </c>
      <c r="N832" s="126"/>
      <c r="O832" s="126"/>
      <c r="P832" s="126"/>
      <c r="Q832" s="126"/>
      <c r="R832" s="126"/>
    </row>
    <row r="833" spans="2:18" s="29" customFormat="1">
      <c r="B833" s="13"/>
      <c r="C833" s="9">
        <v>4214</v>
      </c>
      <c r="D833" s="8" t="s">
        <v>193</v>
      </c>
      <c r="E833" s="78"/>
      <c r="F833" s="75"/>
      <c r="G833" s="75"/>
      <c r="H833" s="54">
        <f t="shared" si="215"/>
        <v>0</v>
      </c>
      <c r="I833" s="78"/>
      <c r="J833" s="75"/>
      <c r="K833" s="75"/>
      <c r="L833" s="54">
        <f t="shared" si="216"/>
        <v>0</v>
      </c>
      <c r="N833" s="126"/>
      <c r="O833" s="126"/>
      <c r="P833" s="126"/>
      <c r="Q833" s="126"/>
      <c r="R833" s="126"/>
    </row>
    <row r="834" spans="2:18" s="29" customFormat="1" ht="16.5" customHeight="1">
      <c r="B834" s="20">
        <v>4300</v>
      </c>
      <c r="C834" s="230" t="s">
        <v>4</v>
      </c>
      <c r="D834" s="230"/>
      <c r="E834" s="78"/>
      <c r="F834" s="75"/>
      <c r="G834" s="75"/>
      <c r="H834" s="54">
        <f t="shared" si="215"/>
        <v>0</v>
      </c>
      <c r="I834" s="78"/>
      <c r="J834" s="75"/>
      <c r="K834" s="75"/>
      <c r="L834" s="54">
        <f t="shared" si="216"/>
        <v>0</v>
      </c>
      <c r="N834" s="126"/>
      <c r="O834" s="126"/>
      <c r="P834" s="126"/>
      <c r="Q834" s="126"/>
      <c r="R834" s="126"/>
    </row>
    <row r="835" spans="2:18" s="29" customFormat="1">
      <c r="B835" s="20">
        <v>4500</v>
      </c>
      <c r="C835" s="232" t="s">
        <v>5</v>
      </c>
      <c r="D835" s="232"/>
      <c r="E835" s="78"/>
      <c r="F835" s="75"/>
      <c r="G835" s="75"/>
      <c r="H835" s="54">
        <f t="shared" si="215"/>
        <v>0</v>
      </c>
      <c r="I835" s="78"/>
      <c r="J835" s="75"/>
      <c r="K835" s="75"/>
      <c r="L835" s="54">
        <f t="shared" si="216"/>
        <v>0</v>
      </c>
      <c r="N835" s="126"/>
      <c r="O835" s="126"/>
      <c r="P835" s="126"/>
      <c r="Q835" s="126"/>
      <c r="R835" s="126"/>
    </row>
    <row r="836" spans="2:18" ht="18.75" customHeight="1">
      <c r="B836" s="20">
        <v>4600</v>
      </c>
      <c r="C836" s="600" t="s">
        <v>6</v>
      </c>
      <c r="D836" s="600"/>
      <c r="E836" s="78"/>
      <c r="F836" s="75"/>
      <c r="G836" s="75"/>
      <c r="H836" s="54">
        <f t="shared" si="215"/>
        <v>0</v>
      </c>
      <c r="I836" s="78"/>
      <c r="J836" s="75"/>
      <c r="K836" s="75"/>
      <c r="L836" s="54">
        <f t="shared" si="216"/>
        <v>0</v>
      </c>
    </row>
    <row r="837" spans="2:18" ht="12" customHeight="1">
      <c r="B837" s="202" t="s">
        <v>243</v>
      </c>
      <c r="C837" s="233" t="s">
        <v>12</v>
      </c>
      <c r="D837" s="233"/>
      <c r="E837" s="78"/>
      <c r="F837" s="75"/>
      <c r="G837" s="75"/>
      <c r="H837" s="54">
        <f t="shared" si="215"/>
        <v>0</v>
      </c>
      <c r="I837" s="78"/>
      <c r="J837" s="75"/>
      <c r="K837" s="75"/>
      <c r="L837" s="54">
        <f t="shared" si="216"/>
        <v>0</v>
      </c>
    </row>
    <row r="838" spans="2:18" ht="12.75" thickBot="1">
      <c r="B838" s="24">
        <v>98</v>
      </c>
      <c r="C838" s="234" t="s">
        <v>7</v>
      </c>
      <c r="D838" s="232"/>
      <c r="E838" s="157"/>
      <c r="F838" s="158"/>
      <c r="G838" s="158"/>
      <c r="H838" s="54">
        <f t="shared" si="215"/>
        <v>0</v>
      </c>
      <c r="I838" s="157"/>
      <c r="J838" s="158"/>
      <c r="K838" s="158"/>
      <c r="L838" s="54">
        <f t="shared" si="216"/>
        <v>0</v>
      </c>
    </row>
    <row r="839" spans="2:18" ht="12.75" thickBot="1">
      <c r="B839" s="14"/>
      <c r="C839" s="15"/>
      <c r="D839" s="16" t="s">
        <v>68</v>
      </c>
      <c r="E839" s="147">
        <f>SUM(E828+E829+E830+E831+E832+E834+E835+E836+E837+E838)</f>
        <v>0</v>
      </c>
      <c r="F839" s="148">
        <f t="shared" ref="F839:H839" si="217">SUM(F828+F829+F830+F831+F832+F834+F835+F836+F837+F838)</f>
        <v>4262</v>
      </c>
      <c r="G839" s="148">
        <f t="shared" si="217"/>
        <v>0</v>
      </c>
      <c r="H839" s="149">
        <f t="shared" si="217"/>
        <v>4262</v>
      </c>
      <c r="I839" s="147">
        <f>SUM(I828+I829+I830+I831+I832+I834+I835+I836+I837+I838)</f>
        <v>0</v>
      </c>
      <c r="J839" s="148">
        <f t="shared" ref="J839:L839" si="218">SUM(J828+J829+J830+J831+J832+J834+J835+J836+J837+J838)</f>
        <v>4262</v>
      </c>
      <c r="K839" s="148">
        <f t="shared" si="218"/>
        <v>0</v>
      </c>
      <c r="L839" s="149">
        <f t="shared" si="218"/>
        <v>4262</v>
      </c>
    </row>
    <row r="840" spans="2:18" ht="12.75" thickBot="1">
      <c r="B840" s="25"/>
      <c r="C840" s="26"/>
      <c r="D840" s="27"/>
      <c r="E840" s="28"/>
      <c r="F840" s="28"/>
      <c r="G840" s="28"/>
      <c r="H840" s="28"/>
      <c r="I840" s="28"/>
      <c r="J840" s="28"/>
      <c r="K840" s="28"/>
      <c r="L840" s="28"/>
    </row>
    <row r="841" spans="2:18" ht="34.5" customHeight="1" thickBot="1">
      <c r="B841" s="10"/>
      <c r="C841" s="143" t="s">
        <v>1</v>
      </c>
      <c r="D841" s="10" t="s">
        <v>14</v>
      </c>
      <c r="E841" s="150" t="s">
        <v>71</v>
      </c>
      <c r="F841" s="151" t="s">
        <v>72</v>
      </c>
      <c r="G841" s="151" t="s">
        <v>70</v>
      </c>
      <c r="H841" s="152" t="s">
        <v>13</v>
      </c>
      <c r="I841" s="150" t="s">
        <v>71</v>
      </c>
      <c r="J841" s="151" t="s">
        <v>72</v>
      </c>
      <c r="K841" s="151" t="s">
        <v>70</v>
      </c>
      <c r="L841" s="152" t="s">
        <v>13</v>
      </c>
    </row>
    <row r="842" spans="2:18" ht="12.75" thickBot="1">
      <c r="B842" s="52" t="s">
        <v>15</v>
      </c>
      <c r="C842" s="11">
        <v>878</v>
      </c>
      <c r="D842" s="12" t="s">
        <v>63</v>
      </c>
      <c r="E842" s="153"/>
      <c r="F842" s="154"/>
      <c r="G842" s="154"/>
      <c r="H842" s="155"/>
      <c r="I842" s="153"/>
      <c r="J842" s="154"/>
      <c r="K842" s="154"/>
      <c r="L842" s="155"/>
    </row>
    <row r="843" spans="2:18" ht="12" customHeight="1">
      <c r="B843" s="19" t="s">
        <v>10</v>
      </c>
      <c r="C843" s="601" t="s">
        <v>16</v>
      </c>
      <c r="D843" s="601"/>
      <c r="E843" s="173"/>
      <c r="F843" s="167"/>
      <c r="G843" s="74"/>
      <c r="H843" s="54">
        <f>SUM(E843:G843)</f>
        <v>0</v>
      </c>
      <c r="I843" s="173"/>
      <c r="J843" s="167"/>
      <c r="K843" s="74"/>
      <c r="L843" s="54">
        <f>SUM(I843:K843)</f>
        <v>0</v>
      </c>
    </row>
    <row r="844" spans="2:18" ht="18" customHeight="1">
      <c r="B844" s="20">
        <v>1000</v>
      </c>
      <c r="C844" s="231" t="s">
        <v>2</v>
      </c>
      <c r="D844" s="231"/>
      <c r="E844" s="78"/>
      <c r="F844" s="75">
        <v>16958</v>
      </c>
      <c r="G844" s="75"/>
      <c r="H844" s="54">
        <f t="shared" ref="H844:H853" si="219">SUM(E844:G844)</f>
        <v>16958</v>
      </c>
      <c r="I844" s="78"/>
      <c r="J844" s="75">
        <v>16958</v>
      </c>
      <c r="K844" s="75"/>
      <c r="L844" s="54">
        <f t="shared" ref="L844:L853" si="220">SUM(I844:K844)</f>
        <v>16958</v>
      </c>
    </row>
    <row r="845" spans="2:18">
      <c r="B845" s="21" t="s">
        <v>190</v>
      </c>
      <c r="C845" s="231" t="s">
        <v>191</v>
      </c>
      <c r="D845" s="231"/>
      <c r="E845" s="78"/>
      <c r="F845" s="75"/>
      <c r="G845" s="75"/>
      <c r="H845" s="54">
        <f t="shared" si="219"/>
        <v>0</v>
      </c>
      <c r="I845" s="78"/>
      <c r="J845" s="75"/>
      <c r="K845" s="75"/>
      <c r="L845" s="54">
        <f t="shared" si="220"/>
        <v>0</v>
      </c>
    </row>
    <row r="846" spans="2:18" ht="12" customHeight="1">
      <c r="B846" s="22" t="s">
        <v>28</v>
      </c>
      <c r="C846" s="232" t="s">
        <v>192</v>
      </c>
      <c r="D846" s="232"/>
      <c r="E846" s="78"/>
      <c r="F846" s="75"/>
      <c r="G846" s="75"/>
      <c r="H846" s="54">
        <f t="shared" si="219"/>
        <v>0</v>
      </c>
      <c r="I846" s="78"/>
      <c r="J846" s="75"/>
      <c r="K846" s="75"/>
      <c r="L846" s="54">
        <f t="shared" si="220"/>
        <v>0</v>
      </c>
    </row>
    <row r="847" spans="2:18">
      <c r="B847" s="20">
        <v>4200</v>
      </c>
      <c r="C847" s="232" t="s">
        <v>3</v>
      </c>
      <c r="D847" s="232"/>
      <c r="E847" s="78"/>
      <c r="F847" s="75"/>
      <c r="G847" s="75"/>
      <c r="H847" s="54">
        <f t="shared" si="219"/>
        <v>0</v>
      </c>
      <c r="I847" s="78"/>
      <c r="J847" s="75"/>
      <c r="K847" s="75"/>
      <c r="L847" s="54">
        <f t="shared" si="220"/>
        <v>0</v>
      </c>
    </row>
    <row r="848" spans="2:18">
      <c r="B848" s="13"/>
      <c r="C848" s="9">
        <v>4214</v>
      </c>
      <c r="D848" s="8" t="s">
        <v>193</v>
      </c>
      <c r="E848" s="78"/>
      <c r="F848" s="75"/>
      <c r="G848" s="75"/>
      <c r="H848" s="54">
        <f t="shared" si="219"/>
        <v>0</v>
      </c>
      <c r="I848" s="78"/>
      <c r="J848" s="75"/>
      <c r="K848" s="75"/>
      <c r="L848" s="54">
        <f t="shared" si="220"/>
        <v>0</v>
      </c>
    </row>
    <row r="849" spans="2:13">
      <c r="B849" s="20">
        <v>4300</v>
      </c>
      <c r="C849" s="230" t="s">
        <v>4</v>
      </c>
      <c r="D849" s="230"/>
      <c r="E849" s="78"/>
      <c r="F849" s="75"/>
      <c r="G849" s="75"/>
      <c r="H849" s="54">
        <f t="shared" si="219"/>
        <v>0</v>
      </c>
      <c r="I849" s="78"/>
      <c r="J849" s="75"/>
      <c r="K849" s="75"/>
      <c r="L849" s="54">
        <f t="shared" si="220"/>
        <v>0</v>
      </c>
    </row>
    <row r="850" spans="2:13">
      <c r="B850" s="20">
        <v>4500</v>
      </c>
      <c r="C850" s="232" t="s">
        <v>5</v>
      </c>
      <c r="D850" s="232"/>
      <c r="E850" s="78"/>
      <c r="F850" s="75"/>
      <c r="G850" s="75"/>
      <c r="H850" s="54">
        <f t="shared" si="219"/>
        <v>0</v>
      </c>
      <c r="I850" s="78"/>
      <c r="J850" s="75"/>
      <c r="K850" s="75"/>
      <c r="L850" s="54">
        <f t="shared" si="220"/>
        <v>0</v>
      </c>
    </row>
    <row r="851" spans="2:13" ht="24" customHeight="1">
      <c r="B851" s="20">
        <v>4600</v>
      </c>
      <c r="C851" s="600" t="s">
        <v>6</v>
      </c>
      <c r="D851" s="600"/>
      <c r="E851" s="78"/>
      <c r="F851" s="75"/>
      <c r="G851" s="75"/>
      <c r="H851" s="54">
        <f t="shared" si="219"/>
        <v>0</v>
      </c>
      <c r="I851" s="78"/>
      <c r="J851" s="75"/>
      <c r="K851" s="75"/>
      <c r="L851" s="54">
        <f t="shared" si="220"/>
        <v>0</v>
      </c>
    </row>
    <row r="852" spans="2:13">
      <c r="B852" s="202" t="s">
        <v>243</v>
      </c>
      <c r="C852" s="233" t="s">
        <v>12</v>
      </c>
      <c r="D852" s="233"/>
      <c r="E852" s="78"/>
      <c r="F852" s="75"/>
      <c r="G852" s="75"/>
      <c r="H852" s="54">
        <f t="shared" si="219"/>
        <v>0</v>
      </c>
      <c r="I852" s="78"/>
      <c r="J852" s="75"/>
      <c r="K852" s="75"/>
      <c r="L852" s="54">
        <f t="shared" si="220"/>
        <v>0</v>
      </c>
    </row>
    <row r="853" spans="2:13" ht="12.75" thickBot="1">
      <c r="B853" s="24">
        <v>98</v>
      </c>
      <c r="C853" s="234" t="s">
        <v>7</v>
      </c>
      <c r="D853" s="232"/>
      <c r="E853" s="157"/>
      <c r="F853" s="158"/>
      <c r="G853" s="158"/>
      <c r="H853" s="54">
        <f t="shared" si="219"/>
        <v>0</v>
      </c>
      <c r="I853" s="157"/>
      <c r="J853" s="158"/>
      <c r="K853" s="158"/>
      <c r="L853" s="54">
        <f t="shared" si="220"/>
        <v>0</v>
      </c>
    </row>
    <row r="854" spans="2:13" ht="12" customHeight="1" thickBot="1">
      <c r="B854" s="14"/>
      <c r="C854" s="15"/>
      <c r="D854" s="16" t="s">
        <v>68</v>
      </c>
      <c r="E854" s="147">
        <f>SUM(E843+E844+E845+E846+E847+E849+E850+E851+E852+E853)</f>
        <v>0</v>
      </c>
      <c r="F854" s="148">
        <f t="shared" ref="F854:H854" si="221">SUM(F843+F844+F845+F846+F847+F849+F850+F851+F852+F853)</f>
        <v>16958</v>
      </c>
      <c r="G854" s="148">
        <f t="shared" si="221"/>
        <v>0</v>
      </c>
      <c r="H854" s="149">
        <f t="shared" si="221"/>
        <v>16958</v>
      </c>
      <c r="I854" s="147">
        <f>SUM(I843+I844+I845+I846+I847+I849+I850+I851+I852+I853)</f>
        <v>0</v>
      </c>
      <c r="J854" s="148">
        <f t="shared" ref="J854:L854" si="222">SUM(J843+J844+J845+J846+J847+J849+J850+J851+J852+J853)</f>
        <v>16958</v>
      </c>
      <c r="K854" s="148">
        <f t="shared" si="222"/>
        <v>0</v>
      </c>
      <c r="L854" s="149">
        <f t="shared" si="222"/>
        <v>16958</v>
      </c>
    </row>
    <row r="855" spans="2:13" ht="12.75" thickBot="1">
      <c r="B855" s="65"/>
      <c r="C855" s="66"/>
      <c r="D855" s="67"/>
      <c r="E855" s="28"/>
      <c r="F855" s="28"/>
      <c r="G855" s="28"/>
      <c r="H855" s="28"/>
      <c r="I855" s="28"/>
      <c r="J855" s="28"/>
      <c r="K855" s="28"/>
      <c r="L855" s="28"/>
    </row>
    <row r="856" spans="2:13" ht="35.25" customHeight="1" thickBot="1">
      <c r="B856" s="10"/>
      <c r="C856" s="143" t="s">
        <v>1</v>
      </c>
      <c r="D856" s="10" t="s">
        <v>14</v>
      </c>
      <c r="E856" s="150" t="s">
        <v>71</v>
      </c>
      <c r="F856" s="151" t="s">
        <v>72</v>
      </c>
      <c r="G856" s="151" t="s">
        <v>70</v>
      </c>
      <c r="H856" s="152" t="s">
        <v>13</v>
      </c>
      <c r="I856" s="150" t="s">
        <v>71</v>
      </c>
      <c r="J856" s="151" t="s">
        <v>72</v>
      </c>
      <c r="K856" s="151" t="s">
        <v>70</v>
      </c>
      <c r="L856" s="152" t="s">
        <v>13</v>
      </c>
    </row>
    <row r="857" spans="2:13" ht="16.5" customHeight="1" thickBot="1">
      <c r="B857" s="52" t="s">
        <v>15</v>
      </c>
      <c r="C857" s="11">
        <v>898</v>
      </c>
      <c r="D857" s="12" t="s">
        <v>64</v>
      </c>
      <c r="E857" s="153"/>
      <c r="F857" s="154"/>
      <c r="G857" s="154"/>
      <c r="H857" s="155"/>
      <c r="I857" s="153"/>
      <c r="J857" s="154"/>
      <c r="K857" s="154"/>
      <c r="L857" s="155"/>
    </row>
    <row r="858" spans="2:13">
      <c r="B858" s="19" t="s">
        <v>10</v>
      </c>
      <c r="C858" s="601" t="s">
        <v>16</v>
      </c>
      <c r="D858" s="601"/>
      <c r="E858" s="173"/>
      <c r="F858" s="167">
        <v>66750</v>
      </c>
      <c r="G858" s="74"/>
      <c r="H858" s="54">
        <f>SUM(E858:G858)</f>
        <v>66750</v>
      </c>
      <c r="I858" s="173"/>
      <c r="J858" s="167">
        <v>50491</v>
      </c>
      <c r="K858" s="74"/>
      <c r="L858" s="54">
        <f>SUM(I858:K858)</f>
        <v>50491</v>
      </c>
      <c r="M858" s="30"/>
    </row>
    <row r="859" spans="2:13" ht="12" customHeight="1">
      <c r="B859" s="20">
        <v>1000</v>
      </c>
      <c r="C859" s="231" t="s">
        <v>2</v>
      </c>
      <c r="D859" s="231"/>
      <c r="E859" s="78"/>
      <c r="F859" s="75">
        <v>32374</v>
      </c>
      <c r="G859" s="75"/>
      <c r="H859" s="54">
        <f t="shared" ref="H859:H868" si="223">SUM(E859:G859)</f>
        <v>32374</v>
      </c>
      <c r="I859" s="78"/>
      <c r="J859" s="75">
        <v>26394</v>
      </c>
      <c r="K859" s="75"/>
      <c r="L859" s="54">
        <f t="shared" ref="L859:L868" si="224">SUM(I859:K859)</f>
        <v>26394</v>
      </c>
      <c r="M859" s="30"/>
    </row>
    <row r="860" spans="2:13">
      <c r="B860" s="21" t="s">
        <v>190</v>
      </c>
      <c r="C860" s="231" t="s">
        <v>191</v>
      </c>
      <c r="D860" s="231"/>
      <c r="E860" s="78"/>
      <c r="F860" s="75"/>
      <c r="G860" s="75"/>
      <c r="H860" s="54">
        <f t="shared" si="223"/>
        <v>0</v>
      </c>
      <c r="I860" s="78"/>
      <c r="J860" s="75"/>
      <c r="K860" s="75"/>
      <c r="L860" s="54">
        <f t="shared" si="224"/>
        <v>0</v>
      </c>
      <c r="M860" s="30"/>
    </row>
    <row r="861" spans="2:13">
      <c r="B861" s="22" t="s">
        <v>28</v>
      </c>
      <c r="C861" s="232" t="s">
        <v>192</v>
      </c>
      <c r="D861" s="232"/>
      <c r="E861" s="78"/>
      <c r="F861" s="75"/>
      <c r="G861" s="75"/>
      <c r="H861" s="54">
        <f t="shared" si="223"/>
        <v>0</v>
      </c>
      <c r="I861" s="78"/>
      <c r="J861" s="75"/>
      <c r="K861" s="75"/>
      <c r="L861" s="54">
        <f t="shared" si="224"/>
        <v>0</v>
      </c>
      <c r="M861" s="30"/>
    </row>
    <row r="862" spans="2:13">
      <c r="B862" s="20">
        <v>4200</v>
      </c>
      <c r="C862" s="232" t="s">
        <v>3</v>
      </c>
      <c r="D862" s="232"/>
      <c r="E862" s="78"/>
      <c r="F862" s="75"/>
      <c r="G862" s="75"/>
      <c r="H862" s="54">
        <f t="shared" si="223"/>
        <v>0</v>
      </c>
      <c r="I862" s="78"/>
      <c r="J862" s="75"/>
      <c r="K862" s="75"/>
      <c r="L862" s="54">
        <f t="shared" si="224"/>
        <v>0</v>
      </c>
      <c r="M862" s="30"/>
    </row>
    <row r="863" spans="2:13" ht="10.5" customHeight="1">
      <c r="B863" s="13"/>
      <c r="C863" s="9">
        <v>4214</v>
      </c>
      <c r="D863" s="8" t="s">
        <v>193</v>
      </c>
      <c r="E863" s="78"/>
      <c r="F863" s="75"/>
      <c r="G863" s="75"/>
      <c r="H863" s="54">
        <f t="shared" si="223"/>
        <v>0</v>
      </c>
      <c r="I863" s="78"/>
      <c r="J863" s="75"/>
      <c r="K863" s="75"/>
      <c r="L863" s="54">
        <f t="shared" si="224"/>
        <v>0</v>
      </c>
      <c r="M863" s="30"/>
    </row>
    <row r="864" spans="2:13">
      <c r="B864" s="20">
        <v>4300</v>
      </c>
      <c r="C864" s="230" t="s">
        <v>4</v>
      </c>
      <c r="D864" s="230"/>
      <c r="E864" s="78"/>
      <c r="F864" s="75"/>
      <c r="G864" s="75"/>
      <c r="H864" s="54">
        <f t="shared" si="223"/>
        <v>0</v>
      </c>
      <c r="I864" s="78"/>
      <c r="J864" s="75"/>
      <c r="K864" s="75"/>
      <c r="L864" s="54">
        <f t="shared" si="224"/>
        <v>0</v>
      </c>
      <c r="M864" s="30"/>
    </row>
    <row r="865" spans="2:13">
      <c r="B865" s="20">
        <v>4500</v>
      </c>
      <c r="C865" s="232" t="s">
        <v>5</v>
      </c>
      <c r="D865" s="232"/>
      <c r="E865" s="78"/>
      <c r="F865" s="75"/>
      <c r="G865" s="75"/>
      <c r="H865" s="54">
        <f t="shared" si="223"/>
        <v>0</v>
      </c>
      <c r="I865" s="78"/>
      <c r="J865" s="75"/>
      <c r="K865" s="75"/>
      <c r="L865" s="54">
        <f t="shared" si="224"/>
        <v>0</v>
      </c>
      <c r="M865" s="30"/>
    </row>
    <row r="866" spans="2:13" ht="17.25" customHeight="1">
      <c r="B866" s="20">
        <v>4600</v>
      </c>
      <c r="C866" s="600" t="s">
        <v>6</v>
      </c>
      <c r="D866" s="606"/>
      <c r="E866" s="78"/>
      <c r="F866" s="75"/>
      <c r="G866" s="75"/>
      <c r="H866" s="54">
        <f>SUM(E866:G866)</f>
        <v>0</v>
      </c>
      <c r="I866" s="78"/>
      <c r="J866" s="75"/>
      <c r="K866" s="75"/>
      <c r="L866" s="54">
        <f t="shared" si="224"/>
        <v>0</v>
      </c>
      <c r="M866" s="30"/>
    </row>
    <row r="867" spans="2:13">
      <c r="B867" s="202" t="s">
        <v>243</v>
      </c>
      <c r="C867" s="233" t="s">
        <v>12</v>
      </c>
      <c r="D867" s="233"/>
      <c r="E867" s="78"/>
      <c r="F867" s="75"/>
      <c r="G867" s="75"/>
      <c r="H867" s="54">
        <f t="shared" si="223"/>
        <v>0</v>
      </c>
      <c r="I867" s="78"/>
      <c r="J867" s="75"/>
      <c r="K867" s="75"/>
      <c r="L867" s="54">
        <f t="shared" si="224"/>
        <v>0</v>
      </c>
      <c r="M867" s="30"/>
    </row>
    <row r="868" spans="2:13" ht="12" customHeight="1" thickBot="1">
      <c r="B868" s="24">
        <v>98</v>
      </c>
      <c r="C868" s="234" t="s">
        <v>7</v>
      </c>
      <c r="D868" s="232"/>
      <c r="E868" s="157"/>
      <c r="F868" s="158"/>
      <c r="G868" s="158"/>
      <c r="H868" s="54">
        <f t="shared" si="223"/>
        <v>0</v>
      </c>
      <c r="I868" s="157"/>
      <c r="J868" s="158"/>
      <c r="K868" s="158"/>
      <c r="L868" s="54">
        <f t="shared" si="224"/>
        <v>0</v>
      </c>
      <c r="M868" s="30"/>
    </row>
    <row r="869" spans="2:13" ht="12.75" thickBot="1">
      <c r="B869" s="14"/>
      <c r="C869" s="15"/>
      <c r="D869" s="55" t="s">
        <v>68</v>
      </c>
      <c r="E869" s="147">
        <f>SUM(E858+E859+E860+E861+E862+E864+E865+E866+E867+E868)</f>
        <v>0</v>
      </c>
      <c r="F869" s="148">
        <f t="shared" ref="F869:H869" si="225">SUM(F858+F859+F860+F861+F862+F864+F865+F866+F867+F868)</f>
        <v>99124</v>
      </c>
      <c r="G869" s="148">
        <f t="shared" si="225"/>
        <v>0</v>
      </c>
      <c r="H869" s="149">
        <f t="shared" si="225"/>
        <v>99124</v>
      </c>
      <c r="I869" s="147">
        <f>SUM(I858+I859+I860+I861+I862+I864+I865+I866+I867+I868)</f>
        <v>0</v>
      </c>
      <c r="J869" s="148">
        <f t="shared" ref="J869:L869" si="226">SUM(J858+J859+J860+J861+J862+J864+J865+J866+J867+J868)</f>
        <v>76885</v>
      </c>
      <c r="K869" s="148">
        <f t="shared" si="226"/>
        <v>0</v>
      </c>
      <c r="L869" s="149">
        <f t="shared" si="226"/>
        <v>76885</v>
      </c>
      <c r="M869" s="30"/>
    </row>
    <row r="870" spans="2:13" ht="12" customHeight="1">
      <c r="B870" s="622"/>
      <c r="C870" s="622"/>
      <c r="D870" s="622"/>
      <c r="E870" s="18"/>
      <c r="F870" s="18"/>
      <c r="G870" s="18"/>
      <c r="H870" s="18"/>
    </row>
    <row r="871" spans="2:13" ht="12.75" customHeight="1">
      <c r="B871" s="622" t="s">
        <v>278</v>
      </c>
      <c r="C871" s="622"/>
      <c r="D871" s="622"/>
      <c r="E871" s="30">
        <f>SUM(E779+E869+E854+E839+E824+E809+E794+E765)</f>
        <v>97677</v>
      </c>
      <c r="F871" s="30">
        <f>SUM(F779+F869+F854+F839+F824+F809+F794+F765)</f>
        <v>4242918</v>
      </c>
      <c r="G871" s="30">
        <f t="shared" ref="G871:L871" si="227">SUM(G779+G869+G854+G839+G824+G809+G794+G765)</f>
        <v>0</v>
      </c>
      <c r="H871" s="30">
        <f t="shared" si="227"/>
        <v>4340595</v>
      </c>
      <c r="I871" s="30">
        <f t="shared" si="227"/>
        <v>44480</v>
      </c>
      <c r="J871" s="30">
        <f t="shared" si="227"/>
        <v>599598</v>
      </c>
      <c r="K871" s="30">
        <f t="shared" si="227"/>
        <v>0</v>
      </c>
      <c r="L871" s="30">
        <f t="shared" si="227"/>
        <v>644078</v>
      </c>
    </row>
    <row r="872" spans="2:13" ht="12.75" customHeight="1" thickBot="1">
      <c r="B872" s="403"/>
      <c r="C872" s="403"/>
      <c r="D872" s="403"/>
      <c r="E872" s="30"/>
      <c r="F872" s="30"/>
      <c r="G872" s="30"/>
      <c r="H872" s="30"/>
      <c r="I872" s="30"/>
      <c r="J872" s="30"/>
      <c r="K872" s="30"/>
      <c r="L872" s="30"/>
    </row>
    <row r="873" spans="2:13" ht="36.75" customHeight="1" thickBot="1">
      <c r="B873" s="10"/>
      <c r="C873" s="143" t="s">
        <v>1</v>
      </c>
      <c r="D873" s="10" t="s">
        <v>14</v>
      </c>
      <c r="E873" s="150" t="s">
        <v>71</v>
      </c>
      <c r="F873" s="151" t="s">
        <v>72</v>
      </c>
      <c r="G873" s="151" t="s">
        <v>70</v>
      </c>
      <c r="H873" s="152" t="s">
        <v>13</v>
      </c>
      <c r="I873" s="150" t="s">
        <v>71</v>
      </c>
      <c r="J873" s="151" t="s">
        <v>72</v>
      </c>
      <c r="K873" s="151" t="s">
        <v>70</v>
      </c>
      <c r="L873" s="152" t="s">
        <v>13</v>
      </c>
    </row>
    <row r="874" spans="2:13" ht="12.75" thickBot="1">
      <c r="B874" s="52" t="s">
        <v>15</v>
      </c>
      <c r="C874" s="11">
        <v>910</v>
      </c>
      <c r="D874" s="12" t="s">
        <v>221</v>
      </c>
      <c r="E874" s="153"/>
      <c r="F874" s="154"/>
      <c r="G874" s="154"/>
      <c r="H874" s="155"/>
      <c r="I874" s="153"/>
      <c r="J874" s="154"/>
      <c r="K874" s="154"/>
      <c r="L874" s="155"/>
    </row>
    <row r="875" spans="2:13">
      <c r="B875" s="19" t="s">
        <v>10</v>
      </c>
      <c r="C875" s="601" t="s">
        <v>16</v>
      </c>
      <c r="D875" s="601"/>
      <c r="E875" s="173"/>
      <c r="F875" s="167"/>
      <c r="G875" s="74"/>
      <c r="H875" s="54">
        <f>SUM(E875:G875)</f>
        <v>0</v>
      </c>
      <c r="I875" s="173"/>
      <c r="J875" s="167"/>
      <c r="K875" s="74"/>
      <c r="L875" s="54">
        <f>SUM(I875:K875)</f>
        <v>0</v>
      </c>
    </row>
    <row r="876" spans="2:13" ht="12" customHeight="1">
      <c r="B876" s="20">
        <v>1000</v>
      </c>
      <c r="C876" s="231" t="s">
        <v>2</v>
      </c>
      <c r="D876" s="231"/>
      <c r="E876" s="78"/>
      <c r="F876" s="75"/>
      <c r="G876" s="75"/>
      <c r="H876" s="54">
        <f t="shared" ref="H876:H886" si="228">SUM(E876:G876)</f>
        <v>0</v>
      </c>
      <c r="I876" s="78"/>
      <c r="J876" s="75"/>
      <c r="K876" s="75"/>
      <c r="L876" s="54">
        <f t="shared" ref="L876:L886" si="229">SUM(I876:K876)</f>
        <v>0</v>
      </c>
    </row>
    <row r="877" spans="2:13">
      <c r="B877" s="21" t="s">
        <v>190</v>
      </c>
      <c r="C877" s="231" t="s">
        <v>191</v>
      </c>
      <c r="D877" s="231"/>
      <c r="E877" s="78"/>
      <c r="F877" s="75"/>
      <c r="G877" s="75"/>
      <c r="H877" s="54">
        <f t="shared" si="228"/>
        <v>0</v>
      </c>
      <c r="I877" s="78"/>
      <c r="J877" s="75"/>
      <c r="K877" s="75"/>
      <c r="L877" s="54">
        <f t="shared" si="229"/>
        <v>0</v>
      </c>
    </row>
    <row r="878" spans="2:13">
      <c r="B878" s="21" t="s">
        <v>222</v>
      </c>
      <c r="C878" s="231" t="s">
        <v>223</v>
      </c>
      <c r="D878" s="231"/>
      <c r="E878" s="78"/>
      <c r="F878" s="75">
        <v>35800</v>
      </c>
      <c r="G878" s="75"/>
      <c r="H878" s="54">
        <f t="shared" si="228"/>
        <v>35800</v>
      </c>
      <c r="I878" s="78"/>
      <c r="J878" s="75">
        <v>14414</v>
      </c>
      <c r="K878" s="75"/>
      <c r="L878" s="54">
        <f t="shared" si="229"/>
        <v>14414</v>
      </c>
    </row>
    <row r="879" spans="2:13">
      <c r="B879" s="22" t="s">
        <v>28</v>
      </c>
      <c r="C879" s="232" t="s">
        <v>192</v>
      </c>
      <c r="D879" s="232"/>
      <c r="E879" s="78"/>
      <c r="F879" s="75"/>
      <c r="G879" s="75"/>
      <c r="H879" s="54">
        <f t="shared" si="228"/>
        <v>0</v>
      </c>
      <c r="I879" s="78"/>
      <c r="J879" s="75"/>
      <c r="K879" s="75"/>
      <c r="L879" s="54">
        <f t="shared" si="229"/>
        <v>0</v>
      </c>
    </row>
    <row r="880" spans="2:13">
      <c r="B880" s="20">
        <v>4200</v>
      </c>
      <c r="C880" s="232" t="s">
        <v>3</v>
      </c>
      <c r="D880" s="232"/>
      <c r="E880" s="78"/>
      <c r="F880" s="75"/>
      <c r="G880" s="75"/>
      <c r="H880" s="54">
        <f t="shared" si="228"/>
        <v>0</v>
      </c>
      <c r="I880" s="78"/>
      <c r="J880" s="75"/>
      <c r="K880" s="75"/>
      <c r="L880" s="54">
        <f t="shared" si="229"/>
        <v>0</v>
      </c>
    </row>
    <row r="881" spans="2:13">
      <c r="B881" s="13"/>
      <c r="C881" s="9">
        <v>4214</v>
      </c>
      <c r="D881" s="8" t="s">
        <v>193</v>
      </c>
      <c r="E881" s="78"/>
      <c r="F881" s="75"/>
      <c r="G881" s="75"/>
      <c r="H881" s="54">
        <f t="shared" si="228"/>
        <v>0</v>
      </c>
      <c r="I881" s="78"/>
      <c r="J881" s="75"/>
      <c r="K881" s="75"/>
      <c r="L881" s="54">
        <f t="shared" si="229"/>
        <v>0</v>
      </c>
    </row>
    <row r="882" spans="2:13">
      <c r="B882" s="20">
        <v>4300</v>
      </c>
      <c r="C882" s="230" t="s">
        <v>4</v>
      </c>
      <c r="D882" s="230"/>
      <c r="E882" s="78"/>
      <c r="F882" s="75"/>
      <c r="G882" s="75"/>
      <c r="H882" s="54">
        <f t="shared" si="228"/>
        <v>0</v>
      </c>
      <c r="I882" s="78"/>
      <c r="J882" s="75"/>
      <c r="K882" s="75"/>
      <c r="L882" s="54">
        <f t="shared" si="229"/>
        <v>0</v>
      </c>
    </row>
    <row r="883" spans="2:13">
      <c r="B883" s="20">
        <v>4500</v>
      </c>
      <c r="C883" s="232" t="s">
        <v>5</v>
      </c>
      <c r="D883" s="232"/>
      <c r="E883" s="78"/>
      <c r="F883" s="75"/>
      <c r="G883" s="75"/>
      <c r="H883" s="54">
        <f t="shared" si="228"/>
        <v>0</v>
      </c>
      <c r="I883" s="78"/>
      <c r="J883" s="75"/>
      <c r="K883" s="75"/>
      <c r="L883" s="54">
        <f t="shared" si="229"/>
        <v>0</v>
      </c>
    </row>
    <row r="884" spans="2:13" ht="12" customHeight="1">
      <c r="B884" s="20">
        <v>4600</v>
      </c>
      <c r="C884" s="600" t="s">
        <v>6</v>
      </c>
      <c r="D884" s="600"/>
      <c r="E884" s="78"/>
      <c r="F884" s="75"/>
      <c r="G884" s="75"/>
      <c r="H884" s="54">
        <f t="shared" si="228"/>
        <v>0</v>
      </c>
      <c r="I884" s="78"/>
      <c r="J884" s="75"/>
      <c r="K884" s="75"/>
      <c r="L884" s="54">
        <f t="shared" si="229"/>
        <v>0</v>
      </c>
    </row>
    <row r="885" spans="2:13">
      <c r="B885" s="202" t="s">
        <v>243</v>
      </c>
      <c r="C885" s="233" t="s">
        <v>12</v>
      </c>
      <c r="D885" s="233"/>
      <c r="E885" s="78"/>
      <c r="F885" s="75"/>
      <c r="G885" s="75"/>
      <c r="H885" s="54">
        <f t="shared" si="228"/>
        <v>0</v>
      </c>
      <c r="I885" s="78"/>
      <c r="J885" s="75"/>
      <c r="K885" s="75"/>
      <c r="L885" s="54">
        <f t="shared" si="229"/>
        <v>0</v>
      </c>
    </row>
    <row r="886" spans="2:13" ht="12.75" thickBot="1">
      <c r="B886" s="24">
        <v>98</v>
      </c>
      <c r="C886" s="234" t="s">
        <v>7</v>
      </c>
      <c r="D886" s="232"/>
      <c r="E886" s="157"/>
      <c r="F886" s="158"/>
      <c r="G886" s="158"/>
      <c r="H886" s="54">
        <f t="shared" si="228"/>
        <v>0</v>
      </c>
      <c r="I886" s="157"/>
      <c r="J886" s="158"/>
      <c r="K886" s="158"/>
      <c r="L886" s="54">
        <f t="shared" si="229"/>
        <v>0</v>
      </c>
    </row>
    <row r="887" spans="2:13" ht="12.75" thickBot="1">
      <c r="B887" s="14"/>
      <c r="C887" s="15"/>
      <c r="D887" s="16" t="s">
        <v>69</v>
      </c>
      <c r="E887" s="147">
        <f>SUM(E875+E876+E877+E878+E879+E880+E882+E883+E884+E885+E886)</f>
        <v>0</v>
      </c>
      <c r="F887" s="148">
        <f t="shared" ref="F887:H887" si="230">SUM(F875+F876+F877+F878+F879+F880+F882+F883+F884+F885+F886)</f>
        <v>35800</v>
      </c>
      <c r="G887" s="148">
        <f t="shared" si="230"/>
        <v>0</v>
      </c>
      <c r="H887" s="149">
        <f t="shared" si="230"/>
        <v>35800</v>
      </c>
      <c r="I887" s="147">
        <f>SUM(I875+I876+I877+I878+I879+I880+I882+I883+I884+I885+I886)</f>
        <v>0</v>
      </c>
      <c r="J887" s="148">
        <f t="shared" ref="J887:L887" si="231">SUM(J875+J876+J877+J878+J879+J880+J882+J883+J884+J885+J886)</f>
        <v>14414</v>
      </c>
      <c r="K887" s="148">
        <f t="shared" si="231"/>
        <v>0</v>
      </c>
      <c r="L887" s="149">
        <f t="shared" si="231"/>
        <v>14414</v>
      </c>
    </row>
    <row r="888" spans="2:13" ht="12.75" thickBot="1">
      <c r="E888" s="18"/>
      <c r="F888" s="18"/>
      <c r="G888" s="18"/>
      <c r="H888" s="18"/>
    </row>
    <row r="889" spans="2:13" ht="34.5" customHeight="1" thickBot="1">
      <c r="B889" s="10"/>
      <c r="C889" s="143" t="s">
        <v>1</v>
      </c>
      <c r="D889" s="10" t="s">
        <v>14</v>
      </c>
      <c r="E889" s="150" t="s">
        <v>71</v>
      </c>
      <c r="F889" s="151" t="s">
        <v>72</v>
      </c>
      <c r="G889" s="151" t="s">
        <v>70</v>
      </c>
      <c r="H889" s="152" t="s">
        <v>13</v>
      </c>
      <c r="I889" s="150" t="s">
        <v>71</v>
      </c>
      <c r="J889" s="151" t="s">
        <v>72</v>
      </c>
      <c r="K889" s="151" t="s">
        <v>70</v>
      </c>
      <c r="L889" s="152" t="s">
        <v>13</v>
      </c>
    </row>
    <row r="890" spans="2:13" ht="12.75" thickBot="1">
      <c r="B890" s="52" t="s">
        <v>15</v>
      </c>
      <c r="C890" s="11">
        <v>998</v>
      </c>
      <c r="D890" s="12" t="s">
        <v>58</v>
      </c>
      <c r="E890" s="153"/>
      <c r="F890" s="154"/>
      <c r="G890" s="154"/>
      <c r="H890" s="155"/>
      <c r="I890" s="153"/>
      <c r="J890" s="154"/>
      <c r="K890" s="154"/>
      <c r="L890" s="155"/>
    </row>
    <row r="891" spans="2:13">
      <c r="B891" s="19" t="s">
        <v>10</v>
      </c>
      <c r="C891" s="601" t="s">
        <v>16</v>
      </c>
      <c r="D891" s="601"/>
      <c r="E891" s="173"/>
      <c r="F891" s="167"/>
      <c r="G891" s="74"/>
      <c r="H891" s="54">
        <f>SUM(E891:G891)</f>
        <v>0</v>
      </c>
      <c r="I891" s="173"/>
      <c r="J891" s="167"/>
      <c r="K891" s="74"/>
      <c r="L891" s="54">
        <f>SUM(I891:K891)</f>
        <v>0</v>
      </c>
      <c r="M891" s="30"/>
    </row>
    <row r="892" spans="2:13">
      <c r="B892" s="20">
        <v>1000</v>
      </c>
      <c r="C892" s="231" t="s">
        <v>2</v>
      </c>
      <c r="D892" s="231"/>
      <c r="E892" s="78"/>
      <c r="F892" s="75"/>
      <c r="G892" s="75"/>
      <c r="H892" s="54">
        <f t="shared" ref="H892:H901" si="232">SUM(E892:G892)</f>
        <v>0</v>
      </c>
      <c r="I892" s="78"/>
      <c r="J892" s="75"/>
      <c r="K892" s="75"/>
      <c r="L892" s="54">
        <f t="shared" ref="L892:L901" si="233">SUM(I892:K892)</f>
        <v>0</v>
      </c>
      <c r="M892" s="30"/>
    </row>
    <row r="893" spans="2:13">
      <c r="B893" s="21" t="s">
        <v>190</v>
      </c>
      <c r="C893" s="231" t="s">
        <v>191</v>
      </c>
      <c r="D893" s="231"/>
      <c r="E893" s="78"/>
      <c r="F893" s="75"/>
      <c r="G893" s="75"/>
      <c r="H893" s="54">
        <f t="shared" si="232"/>
        <v>0</v>
      </c>
      <c r="I893" s="78"/>
      <c r="J893" s="75"/>
      <c r="K893" s="75"/>
      <c r="L893" s="54">
        <f t="shared" si="233"/>
        <v>0</v>
      </c>
      <c r="M893" s="30"/>
    </row>
    <row r="894" spans="2:13">
      <c r="B894" s="22" t="s">
        <v>28</v>
      </c>
      <c r="C894" s="232" t="s">
        <v>192</v>
      </c>
      <c r="D894" s="232"/>
      <c r="E894" s="78"/>
      <c r="F894" s="75"/>
      <c r="G894" s="75"/>
      <c r="H894" s="54">
        <f t="shared" si="232"/>
        <v>0</v>
      </c>
      <c r="I894" s="78"/>
      <c r="J894" s="75"/>
      <c r="K894" s="75"/>
      <c r="L894" s="54">
        <f t="shared" si="233"/>
        <v>0</v>
      </c>
      <c r="M894" s="30"/>
    </row>
    <row r="895" spans="2:13">
      <c r="B895" s="20">
        <v>4200</v>
      </c>
      <c r="C895" s="232" t="s">
        <v>3</v>
      </c>
      <c r="D895" s="232"/>
      <c r="E895" s="78"/>
      <c r="F895" s="75"/>
      <c r="G895" s="75"/>
      <c r="H895" s="54">
        <f t="shared" si="232"/>
        <v>0</v>
      </c>
      <c r="I895" s="78"/>
      <c r="J895" s="75"/>
      <c r="K895" s="75"/>
      <c r="L895" s="54">
        <f t="shared" si="233"/>
        <v>0</v>
      </c>
      <c r="M895" s="30"/>
    </row>
    <row r="896" spans="2:13">
      <c r="B896" s="13"/>
      <c r="C896" s="9">
        <v>4214</v>
      </c>
      <c r="D896" s="8" t="s">
        <v>193</v>
      </c>
      <c r="E896" s="78"/>
      <c r="F896" s="75"/>
      <c r="G896" s="75"/>
      <c r="H896" s="54">
        <f t="shared" si="232"/>
        <v>0</v>
      </c>
      <c r="I896" s="78"/>
      <c r="J896" s="75"/>
      <c r="K896" s="75"/>
      <c r="L896" s="54">
        <f t="shared" si="233"/>
        <v>0</v>
      </c>
      <c r="M896" s="30"/>
    </row>
    <row r="897" spans="2:13">
      <c r="B897" s="20">
        <v>4300</v>
      </c>
      <c r="C897" s="230" t="s">
        <v>4</v>
      </c>
      <c r="D897" s="230"/>
      <c r="E897" s="78"/>
      <c r="F897" s="75"/>
      <c r="G897" s="75"/>
      <c r="H897" s="54">
        <f t="shared" si="232"/>
        <v>0</v>
      </c>
      <c r="I897" s="78"/>
      <c r="J897" s="75"/>
      <c r="K897" s="75"/>
      <c r="L897" s="54">
        <f t="shared" si="233"/>
        <v>0</v>
      </c>
      <c r="M897" s="30"/>
    </row>
    <row r="898" spans="2:13">
      <c r="B898" s="20">
        <v>4500</v>
      </c>
      <c r="C898" s="232" t="s">
        <v>5</v>
      </c>
      <c r="D898" s="232"/>
      <c r="E898" s="78"/>
      <c r="F898" s="75"/>
      <c r="G898" s="75"/>
      <c r="H898" s="54">
        <f t="shared" si="232"/>
        <v>0</v>
      </c>
      <c r="I898" s="78"/>
      <c r="J898" s="75"/>
      <c r="K898" s="75"/>
      <c r="L898" s="54">
        <f t="shared" si="233"/>
        <v>0</v>
      </c>
      <c r="M898" s="30"/>
    </row>
    <row r="899" spans="2:13">
      <c r="B899" s="20">
        <v>4600</v>
      </c>
      <c r="C899" s="600" t="s">
        <v>6</v>
      </c>
      <c r="D899" s="600"/>
      <c r="E899" s="78"/>
      <c r="F899" s="75"/>
      <c r="G899" s="75"/>
      <c r="H899" s="54">
        <f t="shared" si="232"/>
        <v>0</v>
      </c>
      <c r="I899" s="78"/>
      <c r="J899" s="75"/>
      <c r="K899" s="75"/>
      <c r="L899" s="54">
        <f t="shared" si="233"/>
        <v>0</v>
      </c>
      <c r="M899" s="30"/>
    </row>
    <row r="900" spans="2:13">
      <c r="B900" s="202" t="s">
        <v>243</v>
      </c>
      <c r="C900" s="233" t="s">
        <v>12</v>
      </c>
      <c r="D900" s="233"/>
      <c r="E900" s="78"/>
      <c r="F900" s="75"/>
      <c r="G900" s="75"/>
      <c r="H900" s="54">
        <f t="shared" si="232"/>
        <v>0</v>
      </c>
      <c r="I900" s="78"/>
      <c r="J900" s="75"/>
      <c r="K900" s="75"/>
      <c r="L900" s="54">
        <f t="shared" si="233"/>
        <v>0</v>
      </c>
      <c r="M900" s="30"/>
    </row>
    <row r="901" spans="2:13" ht="12.75" thickBot="1">
      <c r="B901" s="24">
        <v>98</v>
      </c>
      <c r="C901" s="234" t="s">
        <v>7</v>
      </c>
      <c r="D901" s="232"/>
      <c r="E901" s="157"/>
      <c r="F901" s="158">
        <v>42236</v>
      </c>
      <c r="G901" s="158"/>
      <c r="H901" s="54">
        <f t="shared" si="232"/>
        <v>42236</v>
      </c>
      <c r="I901" s="157"/>
      <c r="J901" s="158"/>
      <c r="K901" s="158"/>
      <c r="L901" s="54">
        <f t="shared" si="233"/>
        <v>0</v>
      </c>
      <c r="M901" s="30"/>
    </row>
    <row r="902" spans="2:13" ht="12.75" thickBot="1">
      <c r="B902" s="14"/>
      <c r="C902" s="15"/>
      <c r="D902" s="16" t="s">
        <v>69</v>
      </c>
      <c r="E902" s="147">
        <f>SUM(E891+E892+E893+E894+E895+E897+E898+E899+E900+E901)</f>
        <v>0</v>
      </c>
      <c r="F902" s="148">
        <f t="shared" ref="F902:H902" si="234">SUM(F891+F892+F893+F894+F895+F897+F898+F899+F900+F901)</f>
        <v>42236</v>
      </c>
      <c r="G902" s="148">
        <f t="shared" si="234"/>
        <v>0</v>
      </c>
      <c r="H902" s="149">
        <f t="shared" si="234"/>
        <v>42236</v>
      </c>
      <c r="I902" s="147">
        <f>SUM(I891+I892+I893+I894+I895+I897+I898+I899+I900+I901)</f>
        <v>0</v>
      </c>
      <c r="J902" s="148">
        <f t="shared" ref="J902:L902" si="235">SUM(J891+J892+J893+J894+J895+J897+J898+J899+J900+J901)</f>
        <v>0</v>
      </c>
      <c r="K902" s="148">
        <f t="shared" si="235"/>
        <v>0</v>
      </c>
      <c r="L902" s="149">
        <f t="shared" si="235"/>
        <v>0</v>
      </c>
      <c r="M902" s="30"/>
    </row>
    <row r="903" spans="2:13">
      <c r="B903" s="89"/>
      <c r="C903" s="89"/>
      <c r="D903" s="89"/>
      <c r="E903" s="18"/>
      <c r="F903" s="18"/>
      <c r="G903" s="18"/>
      <c r="H903" s="18"/>
      <c r="M903" s="30"/>
    </row>
    <row r="904" spans="2:13">
      <c r="B904" s="622" t="s">
        <v>279</v>
      </c>
      <c r="C904" s="622"/>
      <c r="D904" s="622"/>
      <c r="E904" s="30">
        <f>SUM(E902+E887)</f>
        <v>0</v>
      </c>
      <c r="F904" s="30">
        <f t="shared" ref="F904:H904" si="236">SUM(F902+F887)</f>
        <v>78036</v>
      </c>
      <c r="G904" s="30">
        <f t="shared" si="236"/>
        <v>0</v>
      </c>
      <c r="H904" s="30">
        <f t="shared" si="236"/>
        <v>78036</v>
      </c>
      <c r="I904" s="30">
        <f>SUM(I902+I887)</f>
        <v>0</v>
      </c>
      <c r="J904" s="30">
        <f t="shared" ref="J904:L904" si="237">SUM(J902+J887)</f>
        <v>14414</v>
      </c>
      <c r="K904" s="30">
        <f t="shared" si="237"/>
        <v>0</v>
      </c>
      <c r="L904" s="30">
        <f t="shared" si="237"/>
        <v>14414</v>
      </c>
    </row>
    <row r="905" spans="2:13">
      <c r="E905" s="18"/>
      <c r="F905" s="18"/>
      <c r="G905" s="18"/>
      <c r="H905" s="18"/>
    </row>
    <row r="906" spans="2:13">
      <c r="E906" s="30">
        <f t="shared" ref="E906:L906" si="238">SUM(E904+E871+E750+E598+E462+E295+E264+E144+E68)</f>
        <v>18280471</v>
      </c>
      <c r="F906" s="30">
        <f t="shared" si="238"/>
        <v>12916103</v>
      </c>
      <c r="G906" s="30">
        <f t="shared" si="238"/>
        <v>932704</v>
      </c>
      <c r="H906" s="30">
        <f t="shared" si="238"/>
        <v>32129278</v>
      </c>
      <c r="I906" s="30">
        <f t="shared" si="238"/>
        <v>16038472</v>
      </c>
      <c r="J906" s="30">
        <f t="shared" si="238"/>
        <v>5813699</v>
      </c>
      <c r="K906" s="30">
        <f t="shared" si="238"/>
        <v>846663</v>
      </c>
      <c r="L906" s="30">
        <f t="shared" si="238"/>
        <v>22698834</v>
      </c>
    </row>
    <row r="907" spans="2:13">
      <c r="E907" s="92"/>
      <c r="F907" s="92"/>
      <c r="G907" s="92"/>
      <c r="H907" s="92"/>
    </row>
    <row r="908" spans="2:13">
      <c r="F908" s="141"/>
      <c r="G908" s="142"/>
    </row>
    <row r="911" spans="2:13">
      <c r="D911" s="72" t="s">
        <v>202</v>
      </c>
    </row>
    <row r="912" spans="2:13">
      <c r="D912" s="72"/>
    </row>
    <row r="913" spans="4:4">
      <c r="D913" s="73" t="s">
        <v>73</v>
      </c>
    </row>
  </sheetData>
  <mergeCells count="136">
    <mergeCell ref="C891:D891"/>
    <mergeCell ref="C899:D899"/>
    <mergeCell ref="B904:D904"/>
    <mergeCell ref="C836:D836"/>
    <mergeCell ref="C843:D843"/>
    <mergeCell ref="C851:D851"/>
    <mergeCell ref="C858:D858"/>
    <mergeCell ref="C866:D866"/>
    <mergeCell ref="B870:D870"/>
    <mergeCell ref="B871:D871"/>
    <mergeCell ref="C875:D875"/>
    <mergeCell ref="C884:D884"/>
    <mergeCell ref="C768:D768"/>
    <mergeCell ref="C776:D776"/>
    <mergeCell ref="C783:D783"/>
    <mergeCell ref="C791:D791"/>
    <mergeCell ref="C798:D798"/>
    <mergeCell ref="C806:D806"/>
    <mergeCell ref="C813:D813"/>
    <mergeCell ref="C821:D821"/>
    <mergeCell ref="C828:D828"/>
    <mergeCell ref="C458:D458"/>
    <mergeCell ref="G6:G7"/>
    <mergeCell ref="C745:D745"/>
    <mergeCell ref="C754:D754"/>
    <mergeCell ref="C762:D762"/>
    <mergeCell ref="C700:D700"/>
    <mergeCell ref="C707:D707"/>
    <mergeCell ref="C715:D715"/>
    <mergeCell ref="C730:D730"/>
    <mergeCell ref="C737:D737"/>
    <mergeCell ref="C662:D662"/>
    <mergeCell ref="C670:D670"/>
    <mergeCell ref="C677:D677"/>
    <mergeCell ref="C685:D685"/>
    <mergeCell ref="C692:D692"/>
    <mergeCell ref="C625:D625"/>
    <mergeCell ref="C632:D632"/>
    <mergeCell ref="C640:D640"/>
    <mergeCell ref="C647:D647"/>
    <mergeCell ref="C655:D655"/>
    <mergeCell ref="B597:D597"/>
    <mergeCell ref="B598:D598"/>
    <mergeCell ref="C602:D602"/>
    <mergeCell ref="C610:D610"/>
    <mergeCell ref="C617:D617"/>
    <mergeCell ref="C563:D563"/>
    <mergeCell ref="C570:D570"/>
    <mergeCell ref="C578:D578"/>
    <mergeCell ref="C585:D585"/>
    <mergeCell ref="C593:D593"/>
    <mergeCell ref="C510:D510"/>
    <mergeCell ref="C518:D518"/>
    <mergeCell ref="C540:D540"/>
    <mergeCell ref="C548:D548"/>
    <mergeCell ref="C555:D555"/>
    <mergeCell ref="B462:D462"/>
    <mergeCell ref="C480:D480"/>
    <mergeCell ref="C488:D488"/>
    <mergeCell ref="C495:D495"/>
    <mergeCell ref="C503:D503"/>
    <mergeCell ref="C525:D525"/>
    <mergeCell ref="C533:D533"/>
    <mergeCell ref="C465:D465"/>
    <mergeCell ref="C473:D473"/>
    <mergeCell ref="C419:D419"/>
    <mergeCell ref="C427:D427"/>
    <mergeCell ref="C450:D450"/>
    <mergeCell ref="C374:D374"/>
    <mergeCell ref="C382:D382"/>
    <mergeCell ref="C389:D389"/>
    <mergeCell ref="C397:D397"/>
    <mergeCell ref="C404:D404"/>
    <mergeCell ref="C434:D434"/>
    <mergeCell ref="C442:D442"/>
    <mergeCell ref="K6:K7"/>
    <mergeCell ref="K22:K23"/>
    <mergeCell ref="I5:L5"/>
    <mergeCell ref="G1:H1"/>
    <mergeCell ref="C2:D2"/>
    <mergeCell ref="C39:D39"/>
    <mergeCell ref="C47:D47"/>
    <mergeCell ref="C56:D56"/>
    <mergeCell ref="C64:D64"/>
    <mergeCell ref="G22:G23"/>
    <mergeCell ref="E5:H5"/>
    <mergeCell ref="B3:K3"/>
    <mergeCell ref="C8:D8"/>
    <mergeCell ref="C24:D24"/>
    <mergeCell ref="C32:D32"/>
    <mergeCell ref="C87:D87"/>
    <mergeCell ref="C95:D95"/>
    <mergeCell ref="C102:D102"/>
    <mergeCell ref="C110:D110"/>
    <mergeCell ref="B68:D68"/>
    <mergeCell ref="C72:D72"/>
    <mergeCell ref="C80:D80"/>
    <mergeCell ref="B749:D749"/>
    <mergeCell ref="B750:D750"/>
    <mergeCell ref="B295:D295"/>
    <mergeCell ref="C223:D223"/>
    <mergeCell ref="C231:D231"/>
    <mergeCell ref="C252:D252"/>
    <mergeCell ref="C260:D260"/>
    <mergeCell ref="B264:D264"/>
    <mergeCell ref="C337:D337"/>
    <mergeCell ref="C344:D344"/>
    <mergeCell ref="C352:D352"/>
    <mergeCell ref="C359:D359"/>
    <mergeCell ref="C367:D367"/>
    <mergeCell ref="C299:D299"/>
    <mergeCell ref="C307:D307"/>
    <mergeCell ref="C314:D314"/>
    <mergeCell ref="C322:D322"/>
    <mergeCell ref="C117:D117"/>
    <mergeCell ref="C125:D125"/>
    <mergeCell ref="C132:D132"/>
    <mergeCell ref="C140:D140"/>
    <mergeCell ref="B144:D144"/>
    <mergeCell ref="C186:D186"/>
    <mergeCell ref="C193:D193"/>
    <mergeCell ref="C201:D201"/>
    <mergeCell ref="C208:D208"/>
    <mergeCell ref="C291:D291"/>
    <mergeCell ref="C329:D329"/>
    <mergeCell ref="C412:D412"/>
    <mergeCell ref="C216:D216"/>
    <mergeCell ref="C148:D148"/>
    <mergeCell ref="C156:D156"/>
    <mergeCell ref="C163:D163"/>
    <mergeCell ref="C171:D171"/>
    <mergeCell ref="C178:D178"/>
    <mergeCell ref="C268:D268"/>
    <mergeCell ref="C276:D276"/>
    <mergeCell ref="C283:D283"/>
    <mergeCell ref="C238:D238"/>
  </mergeCells>
  <pageMargins left="0.15748031496062992" right="0" top="0.35433070866141736" bottom="0" header="0.27559055118110237" footer="0.39370078740157483"/>
  <pageSetup paperSize="9" scale="52" orientation="portrait" horizontalDpi="144" verticalDpi="144" r:id="rId1"/>
  <rowBreaks count="9" manualBreakCount="9">
    <brk id="98" max="15" man="1"/>
    <brk id="189" max="15" man="1"/>
    <brk id="295" max="15" man="1"/>
    <brk id="385" max="15" man="1"/>
    <brk id="491" max="15" man="1"/>
    <brk id="598" max="15" man="1"/>
    <brk id="688" max="15" man="1"/>
    <brk id="780" max="15" man="1"/>
    <brk id="858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4"/>
  <sheetViews>
    <sheetView workbookViewId="0">
      <selection activeCell="A74" sqref="A74"/>
    </sheetView>
  </sheetViews>
  <sheetFormatPr defaultRowHeight="12.75"/>
  <cols>
    <col min="1" max="1" width="39.7109375" style="221" customWidth="1"/>
    <col min="2" max="2" width="14.140625" style="221" customWidth="1"/>
    <col min="3" max="3" width="10.28515625" style="221" customWidth="1"/>
    <col min="4" max="4" width="9.140625" style="221"/>
    <col min="5" max="5" width="11" style="221" customWidth="1"/>
    <col min="6" max="6" width="12.42578125" style="1" customWidth="1"/>
    <col min="7" max="256" width="9.140625" style="221"/>
    <col min="257" max="257" width="39.7109375" style="221" customWidth="1"/>
    <col min="258" max="258" width="14.140625" style="221" customWidth="1"/>
    <col min="259" max="259" width="10.28515625" style="221" customWidth="1"/>
    <col min="260" max="260" width="9.140625" style="221"/>
    <col min="261" max="261" width="11" style="221" customWidth="1"/>
    <col min="262" max="262" width="12.42578125" style="221" customWidth="1"/>
    <col min="263" max="512" width="9.140625" style="221"/>
    <col min="513" max="513" width="39.7109375" style="221" customWidth="1"/>
    <col min="514" max="514" width="14.140625" style="221" customWidth="1"/>
    <col min="515" max="515" width="10.28515625" style="221" customWidth="1"/>
    <col min="516" max="516" width="9.140625" style="221"/>
    <col min="517" max="517" width="11" style="221" customWidth="1"/>
    <col min="518" max="518" width="12.42578125" style="221" customWidth="1"/>
    <col min="519" max="768" width="9.140625" style="221"/>
    <col min="769" max="769" width="39.7109375" style="221" customWidth="1"/>
    <col min="770" max="770" width="14.140625" style="221" customWidth="1"/>
    <col min="771" max="771" width="10.28515625" style="221" customWidth="1"/>
    <col min="772" max="772" width="9.140625" style="221"/>
    <col min="773" max="773" width="11" style="221" customWidth="1"/>
    <col min="774" max="774" width="12.42578125" style="221" customWidth="1"/>
    <col min="775" max="1024" width="9.140625" style="221"/>
    <col min="1025" max="1025" width="39.7109375" style="221" customWidth="1"/>
    <col min="1026" max="1026" width="14.140625" style="221" customWidth="1"/>
    <col min="1027" max="1027" width="10.28515625" style="221" customWidth="1"/>
    <col min="1028" max="1028" width="9.140625" style="221"/>
    <col min="1029" max="1029" width="11" style="221" customWidth="1"/>
    <col min="1030" max="1030" width="12.42578125" style="221" customWidth="1"/>
    <col min="1031" max="1280" width="9.140625" style="221"/>
    <col min="1281" max="1281" width="39.7109375" style="221" customWidth="1"/>
    <col min="1282" max="1282" width="14.140625" style="221" customWidth="1"/>
    <col min="1283" max="1283" width="10.28515625" style="221" customWidth="1"/>
    <col min="1284" max="1284" width="9.140625" style="221"/>
    <col min="1285" max="1285" width="11" style="221" customWidth="1"/>
    <col min="1286" max="1286" width="12.42578125" style="221" customWidth="1"/>
    <col min="1287" max="1536" width="9.140625" style="221"/>
    <col min="1537" max="1537" width="39.7109375" style="221" customWidth="1"/>
    <col min="1538" max="1538" width="14.140625" style="221" customWidth="1"/>
    <col min="1539" max="1539" width="10.28515625" style="221" customWidth="1"/>
    <col min="1540" max="1540" width="9.140625" style="221"/>
    <col min="1541" max="1541" width="11" style="221" customWidth="1"/>
    <col min="1542" max="1542" width="12.42578125" style="221" customWidth="1"/>
    <col min="1543" max="1792" width="9.140625" style="221"/>
    <col min="1793" max="1793" width="39.7109375" style="221" customWidth="1"/>
    <col min="1794" max="1794" width="14.140625" style="221" customWidth="1"/>
    <col min="1795" max="1795" width="10.28515625" style="221" customWidth="1"/>
    <col min="1796" max="1796" width="9.140625" style="221"/>
    <col min="1797" max="1797" width="11" style="221" customWidth="1"/>
    <col min="1798" max="1798" width="12.42578125" style="221" customWidth="1"/>
    <col min="1799" max="2048" width="9.140625" style="221"/>
    <col min="2049" max="2049" width="39.7109375" style="221" customWidth="1"/>
    <col min="2050" max="2050" width="14.140625" style="221" customWidth="1"/>
    <col min="2051" max="2051" width="10.28515625" style="221" customWidth="1"/>
    <col min="2052" max="2052" width="9.140625" style="221"/>
    <col min="2053" max="2053" width="11" style="221" customWidth="1"/>
    <col min="2054" max="2054" width="12.42578125" style="221" customWidth="1"/>
    <col min="2055" max="2304" width="9.140625" style="221"/>
    <col min="2305" max="2305" width="39.7109375" style="221" customWidth="1"/>
    <col min="2306" max="2306" width="14.140625" style="221" customWidth="1"/>
    <col min="2307" max="2307" width="10.28515625" style="221" customWidth="1"/>
    <col min="2308" max="2308" width="9.140625" style="221"/>
    <col min="2309" max="2309" width="11" style="221" customWidth="1"/>
    <col min="2310" max="2310" width="12.42578125" style="221" customWidth="1"/>
    <col min="2311" max="2560" width="9.140625" style="221"/>
    <col min="2561" max="2561" width="39.7109375" style="221" customWidth="1"/>
    <col min="2562" max="2562" width="14.140625" style="221" customWidth="1"/>
    <col min="2563" max="2563" width="10.28515625" style="221" customWidth="1"/>
    <col min="2564" max="2564" width="9.140625" style="221"/>
    <col min="2565" max="2565" width="11" style="221" customWidth="1"/>
    <col min="2566" max="2566" width="12.42578125" style="221" customWidth="1"/>
    <col min="2567" max="2816" width="9.140625" style="221"/>
    <col min="2817" max="2817" width="39.7109375" style="221" customWidth="1"/>
    <col min="2818" max="2818" width="14.140625" style="221" customWidth="1"/>
    <col min="2819" max="2819" width="10.28515625" style="221" customWidth="1"/>
    <col min="2820" max="2820" width="9.140625" style="221"/>
    <col min="2821" max="2821" width="11" style="221" customWidth="1"/>
    <col min="2822" max="2822" width="12.42578125" style="221" customWidth="1"/>
    <col min="2823" max="3072" width="9.140625" style="221"/>
    <col min="3073" max="3073" width="39.7109375" style="221" customWidth="1"/>
    <col min="3074" max="3074" width="14.140625" style="221" customWidth="1"/>
    <col min="3075" max="3075" width="10.28515625" style="221" customWidth="1"/>
    <col min="3076" max="3076" width="9.140625" style="221"/>
    <col min="3077" max="3077" width="11" style="221" customWidth="1"/>
    <col min="3078" max="3078" width="12.42578125" style="221" customWidth="1"/>
    <col min="3079" max="3328" width="9.140625" style="221"/>
    <col min="3329" max="3329" width="39.7109375" style="221" customWidth="1"/>
    <col min="3330" max="3330" width="14.140625" style="221" customWidth="1"/>
    <col min="3331" max="3331" width="10.28515625" style="221" customWidth="1"/>
    <col min="3332" max="3332" width="9.140625" style="221"/>
    <col min="3333" max="3333" width="11" style="221" customWidth="1"/>
    <col min="3334" max="3334" width="12.42578125" style="221" customWidth="1"/>
    <col min="3335" max="3584" width="9.140625" style="221"/>
    <col min="3585" max="3585" width="39.7109375" style="221" customWidth="1"/>
    <col min="3586" max="3586" width="14.140625" style="221" customWidth="1"/>
    <col min="3587" max="3587" width="10.28515625" style="221" customWidth="1"/>
    <col min="3588" max="3588" width="9.140625" style="221"/>
    <col min="3589" max="3589" width="11" style="221" customWidth="1"/>
    <col min="3590" max="3590" width="12.42578125" style="221" customWidth="1"/>
    <col min="3591" max="3840" width="9.140625" style="221"/>
    <col min="3841" max="3841" width="39.7109375" style="221" customWidth="1"/>
    <col min="3842" max="3842" width="14.140625" style="221" customWidth="1"/>
    <col min="3843" max="3843" width="10.28515625" style="221" customWidth="1"/>
    <col min="3844" max="3844" width="9.140625" style="221"/>
    <col min="3845" max="3845" width="11" style="221" customWidth="1"/>
    <col min="3846" max="3846" width="12.42578125" style="221" customWidth="1"/>
    <col min="3847" max="4096" width="9.140625" style="221"/>
    <col min="4097" max="4097" width="39.7109375" style="221" customWidth="1"/>
    <col min="4098" max="4098" width="14.140625" style="221" customWidth="1"/>
    <col min="4099" max="4099" width="10.28515625" style="221" customWidth="1"/>
    <col min="4100" max="4100" width="9.140625" style="221"/>
    <col min="4101" max="4101" width="11" style="221" customWidth="1"/>
    <col min="4102" max="4102" width="12.42578125" style="221" customWidth="1"/>
    <col min="4103" max="4352" width="9.140625" style="221"/>
    <col min="4353" max="4353" width="39.7109375" style="221" customWidth="1"/>
    <col min="4354" max="4354" width="14.140625" style="221" customWidth="1"/>
    <col min="4355" max="4355" width="10.28515625" style="221" customWidth="1"/>
    <col min="4356" max="4356" width="9.140625" style="221"/>
    <col min="4357" max="4357" width="11" style="221" customWidth="1"/>
    <col min="4358" max="4358" width="12.42578125" style="221" customWidth="1"/>
    <col min="4359" max="4608" width="9.140625" style="221"/>
    <col min="4609" max="4609" width="39.7109375" style="221" customWidth="1"/>
    <col min="4610" max="4610" width="14.140625" style="221" customWidth="1"/>
    <col min="4611" max="4611" width="10.28515625" style="221" customWidth="1"/>
    <col min="4612" max="4612" width="9.140625" style="221"/>
    <col min="4613" max="4613" width="11" style="221" customWidth="1"/>
    <col min="4614" max="4614" width="12.42578125" style="221" customWidth="1"/>
    <col min="4615" max="4864" width="9.140625" style="221"/>
    <col min="4865" max="4865" width="39.7109375" style="221" customWidth="1"/>
    <col min="4866" max="4866" width="14.140625" style="221" customWidth="1"/>
    <col min="4867" max="4867" width="10.28515625" style="221" customWidth="1"/>
    <col min="4868" max="4868" width="9.140625" style="221"/>
    <col min="4869" max="4869" width="11" style="221" customWidth="1"/>
    <col min="4870" max="4870" width="12.42578125" style="221" customWidth="1"/>
    <col min="4871" max="5120" width="9.140625" style="221"/>
    <col min="5121" max="5121" width="39.7109375" style="221" customWidth="1"/>
    <col min="5122" max="5122" width="14.140625" style="221" customWidth="1"/>
    <col min="5123" max="5123" width="10.28515625" style="221" customWidth="1"/>
    <col min="5124" max="5124" width="9.140625" style="221"/>
    <col min="5125" max="5125" width="11" style="221" customWidth="1"/>
    <col min="5126" max="5126" width="12.42578125" style="221" customWidth="1"/>
    <col min="5127" max="5376" width="9.140625" style="221"/>
    <col min="5377" max="5377" width="39.7109375" style="221" customWidth="1"/>
    <col min="5378" max="5378" width="14.140625" style="221" customWidth="1"/>
    <col min="5379" max="5379" width="10.28515625" style="221" customWidth="1"/>
    <col min="5380" max="5380" width="9.140625" style="221"/>
    <col min="5381" max="5381" width="11" style="221" customWidth="1"/>
    <col min="5382" max="5382" width="12.42578125" style="221" customWidth="1"/>
    <col min="5383" max="5632" width="9.140625" style="221"/>
    <col min="5633" max="5633" width="39.7109375" style="221" customWidth="1"/>
    <col min="5634" max="5634" width="14.140625" style="221" customWidth="1"/>
    <col min="5635" max="5635" width="10.28515625" style="221" customWidth="1"/>
    <col min="5636" max="5636" width="9.140625" style="221"/>
    <col min="5637" max="5637" width="11" style="221" customWidth="1"/>
    <col min="5638" max="5638" width="12.42578125" style="221" customWidth="1"/>
    <col min="5639" max="5888" width="9.140625" style="221"/>
    <col min="5889" max="5889" width="39.7109375" style="221" customWidth="1"/>
    <col min="5890" max="5890" width="14.140625" style="221" customWidth="1"/>
    <col min="5891" max="5891" width="10.28515625" style="221" customWidth="1"/>
    <col min="5892" max="5892" width="9.140625" style="221"/>
    <col min="5893" max="5893" width="11" style="221" customWidth="1"/>
    <col min="5894" max="5894" width="12.42578125" style="221" customWidth="1"/>
    <col min="5895" max="6144" width="9.140625" style="221"/>
    <col min="6145" max="6145" width="39.7109375" style="221" customWidth="1"/>
    <col min="6146" max="6146" width="14.140625" style="221" customWidth="1"/>
    <col min="6147" max="6147" width="10.28515625" style="221" customWidth="1"/>
    <col min="6148" max="6148" width="9.140625" style="221"/>
    <col min="6149" max="6149" width="11" style="221" customWidth="1"/>
    <col min="6150" max="6150" width="12.42578125" style="221" customWidth="1"/>
    <col min="6151" max="6400" width="9.140625" style="221"/>
    <col min="6401" max="6401" width="39.7109375" style="221" customWidth="1"/>
    <col min="6402" max="6402" width="14.140625" style="221" customWidth="1"/>
    <col min="6403" max="6403" width="10.28515625" style="221" customWidth="1"/>
    <col min="6404" max="6404" width="9.140625" style="221"/>
    <col min="6405" max="6405" width="11" style="221" customWidth="1"/>
    <col min="6406" max="6406" width="12.42578125" style="221" customWidth="1"/>
    <col min="6407" max="6656" width="9.140625" style="221"/>
    <col min="6657" max="6657" width="39.7109375" style="221" customWidth="1"/>
    <col min="6658" max="6658" width="14.140625" style="221" customWidth="1"/>
    <col min="6659" max="6659" width="10.28515625" style="221" customWidth="1"/>
    <col min="6660" max="6660" width="9.140625" style="221"/>
    <col min="6661" max="6661" width="11" style="221" customWidth="1"/>
    <col min="6662" max="6662" width="12.42578125" style="221" customWidth="1"/>
    <col min="6663" max="6912" width="9.140625" style="221"/>
    <col min="6913" max="6913" width="39.7109375" style="221" customWidth="1"/>
    <col min="6914" max="6914" width="14.140625" style="221" customWidth="1"/>
    <col min="6915" max="6915" width="10.28515625" style="221" customWidth="1"/>
    <col min="6916" max="6916" width="9.140625" style="221"/>
    <col min="6917" max="6917" width="11" style="221" customWidth="1"/>
    <col min="6918" max="6918" width="12.42578125" style="221" customWidth="1"/>
    <col min="6919" max="7168" width="9.140625" style="221"/>
    <col min="7169" max="7169" width="39.7109375" style="221" customWidth="1"/>
    <col min="7170" max="7170" width="14.140625" style="221" customWidth="1"/>
    <col min="7171" max="7171" width="10.28515625" style="221" customWidth="1"/>
    <col min="7172" max="7172" width="9.140625" style="221"/>
    <col min="7173" max="7173" width="11" style="221" customWidth="1"/>
    <col min="7174" max="7174" width="12.42578125" style="221" customWidth="1"/>
    <col min="7175" max="7424" width="9.140625" style="221"/>
    <col min="7425" max="7425" width="39.7109375" style="221" customWidth="1"/>
    <col min="7426" max="7426" width="14.140625" style="221" customWidth="1"/>
    <col min="7427" max="7427" width="10.28515625" style="221" customWidth="1"/>
    <col min="7428" max="7428" width="9.140625" style="221"/>
    <col min="7429" max="7429" width="11" style="221" customWidth="1"/>
    <col min="7430" max="7430" width="12.42578125" style="221" customWidth="1"/>
    <col min="7431" max="7680" width="9.140625" style="221"/>
    <col min="7681" max="7681" width="39.7109375" style="221" customWidth="1"/>
    <col min="7682" max="7682" width="14.140625" style="221" customWidth="1"/>
    <col min="7683" max="7683" width="10.28515625" style="221" customWidth="1"/>
    <col min="7684" max="7684" width="9.140625" style="221"/>
    <col min="7685" max="7685" width="11" style="221" customWidth="1"/>
    <col min="7686" max="7686" width="12.42578125" style="221" customWidth="1"/>
    <col min="7687" max="7936" width="9.140625" style="221"/>
    <col min="7937" max="7937" width="39.7109375" style="221" customWidth="1"/>
    <col min="7938" max="7938" width="14.140625" style="221" customWidth="1"/>
    <col min="7939" max="7939" width="10.28515625" style="221" customWidth="1"/>
    <col min="7940" max="7940" width="9.140625" style="221"/>
    <col min="7941" max="7941" width="11" style="221" customWidth="1"/>
    <col min="7942" max="7942" width="12.42578125" style="221" customWidth="1"/>
    <col min="7943" max="8192" width="9.140625" style="221"/>
    <col min="8193" max="8193" width="39.7109375" style="221" customWidth="1"/>
    <col min="8194" max="8194" width="14.140625" style="221" customWidth="1"/>
    <col min="8195" max="8195" width="10.28515625" style="221" customWidth="1"/>
    <col min="8196" max="8196" width="9.140625" style="221"/>
    <col min="8197" max="8197" width="11" style="221" customWidth="1"/>
    <col min="8198" max="8198" width="12.42578125" style="221" customWidth="1"/>
    <col min="8199" max="8448" width="9.140625" style="221"/>
    <col min="8449" max="8449" width="39.7109375" style="221" customWidth="1"/>
    <col min="8450" max="8450" width="14.140625" style="221" customWidth="1"/>
    <col min="8451" max="8451" width="10.28515625" style="221" customWidth="1"/>
    <col min="8452" max="8452" width="9.140625" style="221"/>
    <col min="8453" max="8453" width="11" style="221" customWidth="1"/>
    <col min="8454" max="8454" width="12.42578125" style="221" customWidth="1"/>
    <col min="8455" max="8704" width="9.140625" style="221"/>
    <col min="8705" max="8705" width="39.7109375" style="221" customWidth="1"/>
    <col min="8706" max="8706" width="14.140625" style="221" customWidth="1"/>
    <col min="8707" max="8707" width="10.28515625" style="221" customWidth="1"/>
    <col min="8708" max="8708" width="9.140625" style="221"/>
    <col min="8709" max="8709" width="11" style="221" customWidth="1"/>
    <col min="8710" max="8710" width="12.42578125" style="221" customWidth="1"/>
    <col min="8711" max="8960" width="9.140625" style="221"/>
    <col min="8961" max="8961" width="39.7109375" style="221" customWidth="1"/>
    <col min="8962" max="8962" width="14.140625" style="221" customWidth="1"/>
    <col min="8963" max="8963" width="10.28515625" style="221" customWidth="1"/>
    <col min="8964" max="8964" width="9.140625" style="221"/>
    <col min="8965" max="8965" width="11" style="221" customWidth="1"/>
    <col min="8966" max="8966" width="12.42578125" style="221" customWidth="1"/>
    <col min="8967" max="9216" width="9.140625" style="221"/>
    <col min="9217" max="9217" width="39.7109375" style="221" customWidth="1"/>
    <col min="9218" max="9218" width="14.140625" style="221" customWidth="1"/>
    <col min="9219" max="9219" width="10.28515625" style="221" customWidth="1"/>
    <col min="9220" max="9220" width="9.140625" style="221"/>
    <col min="9221" max="9221" width="11" style="221" customWidth="1"/>
    <col min="9222" max="9222" width="12.42578125" style="221" customWidth="1"/>
    <col min="9223" max="9472" width="9.140625" style="221"/>
    <col min="9473" max="9473" width="39.7109375" style="221" customWidth="1"/>
    <col min="9474" max="9474" width="14.140625" style="221" customWidth="1"/>
    <col min="9475" max="9475" width="10.28515625" style="221" customWidth="1"/>
    <col min="9476" max="9476" width="9.140625" style="221"/>
    <col min="9477" max="9477" width="11" style="221" customWidth="1"/>
    <col min="9478" max="9478" width="12.42578125" style="221" customWidth="1"/>
    <col min="9479" max="9728" width="9.140625" style="221"/>
    <col min="9729" max="9729" width="39.7109375" style="221" customWidth="1"/>
    <col min="9730" max="9730" width="14.140625" style="221" customWidth="1"/>
    <col min="9731" max="9731" width="10.28515625" style="221" customWidth="1"/>
    <col min="9732" max="9732" width="9.140625" style="221"/>
    <col min="9733" max="9733" width="11" style="221" customWidth="1"/>
    <col min="9734" max="9734" width="12.42578125" style="221" customWidth="1"/>
    <col min="9735" max="9984" width="9.140625" style="221"/>
    <col min="9985" max="9985" width="39.7109375" style="221" customWidth="1"/>
    <col min="9986" max="9986" width="14.140625" style="221" customWidth="1"/>
    <col min="9987" max="9987" width="10.28515625" style="221" customWidth="1"/>
    <col min="9988" max="9988" width="9.140625" style="221"/>
    <col min="9989" max="9989" width="11" style="221" customWidth="1"/>
    <col min="9990" max="9990" width="12.42578125" style="221" customWidth="1"/>
    <col min="9991" max="10240" width="9.140625" style="221"/>
    <col min="10241" max="10241" width="39.7109375" style="221" customWidth="1"/>
    <col min="10242" max="10242" width="14.140625" style="221" customWidth="1"/>
    <col min="10243" max="10243" width="10.28515625" style="221" customWidth="1"/>
    <col min="10244" max="10244" width="9.140625" style="221"/>
    <col min="10245" max="10245" width="11" style="221" customWidth="1"/>
    <col min="10246" max="10246" width="12.42578125" style="221" customWidth="1"/>
    <col min="10247" max="10496" width="9.140625" style="221"/>
    <col min="10497" max="10497" width="39.7109375" style="221" customWidth="1"/>
    <col min="10498" max="10498" width="14.140625" style="221" customWidth="1"/>
    <col min="10499" max="10499" width="10.28515625" style="221" customWidth="1"/>
    <col min="10500" max="10500" width="9.140625" style="221"/>
    <col min="10501" max="10501" width="11" style="221" customWidth="1"/>
    <col min="10502" max="10502" width="12.42578125" style="221" customWidth="1"/>
    <col min="10503" max="10752" width="9.140625" style="221"/>
    <col min="10753" max="10753" width="39.7109375" style="221" customWidth="1"/>
    <col min="10754" max="10754" width="14.140625" style="221" customWidth="1"/>
    <col min="10755" max="10755" width="10.28515625" style="221" customWidth="1"/>
    <col min="10756" max="10756" width="9.140625" style="221"/>
    <col min="10757" max="10757" width="11" style="221" customWidth="1"/>
    <col min="10758" max="10758" width="12.42578125" style="221" customWidth="1"/>
    <col min="10759" max="11008" width="9.140625" style="221"/>
    <col min="11009" max="11009" width="39.7109375" style="221" customWidth="1"/>
    <col min="11010" max="11010" width="14.140625" style="221" customWidth="1"/>
    <col min="11011" max="11011" width="10.28515625" style="221" customWidth="1"/>
    <col min="11012" max="11012" width="9.140625" style="221"/>
    <col min="11013" max="11013" width="11" style="221" customWidth="1"/>
    <col min="11014" max="11014" width="12.42578125" style="221" customWidth="1"/>
    <col min="11015" max="11264" width="9.140625" style="221"/>
    <col min="11265" max="11265" width="39.7109375" style="221" customWidth="1"/>
    <col min="11266" max="11266" width="14.140625" style="221" customWidth="1"/>
    <col min="11267" max="11267" width="10.28515625" style="221" customWidth="1"/>
    <col min="11268" max="11268" width="9.140625" style="221"/>
    <col min="11269" max="11269" width="11" style="221" customWidth="1"/>
    <col min="11270" max="11270" width="12.42578125" style="221" customWidth="1"/>
    <col min="11271" max="11520" width="9.140625" style="221"/>
    <col min="11521" max="11521" width="39.7109375" style="221" customWidth="1"/>
    <col min="11522" max="11522" width="14.140625" style="221" customWidth="1"/>
    <col min="11523" max="11523" width="10.28515625" style="221" customWidth="1"/>
    <col min="11524" max="11524" width="9.140625" style="221"/>
    <col min="11525" max="11525" width="11" style="221" customWidth="1"/>
    <col min="11526" max="11526" width="12.42578125" style="221" customWidth="1"/>
    <col min="11527" max="11776" width="9.140625" style="221"/>
    <col min="11777" max="11777" width="39.7109375" style="221" customWidth="1"/>
    <col min="11778" max="11778" width="14.140625" style="221" customWidth="1"/>
    <col min="11779" max="11779" width="10.28515625" style="221" customWidth="1"/>
    <col min="11780" max="11780" width="9.140625" style="221"/>
    <col min="11781" max="11781" width="11" style="221" customWidth="1"/>
    <col min="11782" max="11782" width="12.42578125" style="221" customWidth="1"/>
    <col min="11783" max="12032" width="9.140625" style="221"/>
    <col min="12033" max="12033" width="39.7109375" style="221" customWidth="1"/>
    <col min="12034" max="12034" width="14.140625" style="221" customWidth="1"/>
    <col min="12035" max="12035" width="10.28515625" style="221" customWidth="1"/>
    <col min="12036" max="12036" width="9.140625" style="221"/>
    <col min="12037" max="12037" width="11" style="221" customWidth="1"/>
    <col min="12038" max="12038" width="12.42578125" style="221" customWidth="1"/>
    <col min="12039" max="12288" width="9.140625" style="221"/>
    <col min="12289" max="12289" width="39.7109375" style="221" customWidth="1"/>
    <col min="12290" max="12290" width="14.140625" style="221" customWidth="1"/>
    <col min="12291" max="12291" width="10.28515625" style="221" customWidth="1"/>
    <col min="12292" max="12292" width="9.140625" style="221"/>
    <col min="12293" max="12293" width="11" style="221" customWidth="1"/>
    <col min="12294" max="12294" width="12.42578125" style="221" customWidth="1"/>
    <col min="12295" max="12544" width="9.140625" style="221"/>
    <col min="12545" max="12545" width="39.7109375" style="221" customWidth="1"/>
    <col min="12546" max="12546" width="14.140625" style="221" customWidth="1"/>
    <col min="12547" max="12547" width="10.28515625" style="221" customWidth="1"/>
    <col min="12548" max="12548" width="9.140625" style="221"/>
    <col min="12549" max="12549" width="11" style="221" customWidth="1"/>
    <col min="12550" max="12550" width="12.42578125" style="221" customWidth="1"/>
    <col min="12551" max="12800" width="9.140625" style="221"/>
    <col min="12801" max="12801" width="39.7109375" style="221" customWidth="1"/>
    <col min="12802" max="12802" width="14.140625" style="221" customWidth="1"/>
    <col min="12803" max="12803" width="10.28515625" style="221" customWidth="1"/>
    <col min="12804" max="12804" width="9.140625" style="221"/>
    <col min="12805" max="12805" width="11" style="221" customWidth="1"/>
    <col min="12806" max="12806" width="12.42578125" style="221" customWidth="1"/>
    <col min="12807" max="13056" width="9.140625" style="221"/>
    <col min="13057" max="13057" width="39.7109375" style="221" customWidth="1"/>
    <col min="13058" max="13058" width="14.140625" style="221" customWidth="1"/>
    <col min="13059" max="13059" width="10.28515625" style="221" customWidth="1"/>
    <col min="13060" max="13060" width="9.140625" style="221"/>
    <col min="13061" max="13061" width="11" style="221" customWidth="1"/>
    <col min="13062" max="13062" width="12.42578125" style="221" customWidth="1"/>
    <col min="13063" max="13312" width="9.140625" style="221"/>
    <col min="13313" max="13313" width="39.7109375" style="221" customWidth="1"/>
    <col min="13314" max="13314" width="14.140625" style="221" customWidth="1"/>
    <col min="13315" max="13315" width="10.28515625" style="221" customWidth="1"/>
    <col min="13316" max="13316" width="9.140625" style="221"/>
    <col min="13317" max="13317" width="11" style="221" customWidth="1"/>
    <col min="13318" max="13318" width="12.42578125" style="221" customWidth="1"/>
    <col min="13319" max="13568" width="9.140625" style="221"/>
    <col min="13569" max="13569" width="39.7109375" style="221" customWidth="1"/>
    <col min="13570" max="13570" width="14.140625" style="221" customWidth="1"/>
    <col min="13571" max="13571" width="10.28515625" style="221" customWidth="1"/>
    <col min="13572" max="13572" width="9.140625" style="221"/>
    <col min="13573" max="13573" width="11" style="221" customWidth="1"/>
    <col min="13574" max="13574" width="12.42578125" style="221" customWidth="1"/>
    <col min="13575" max="13824" width="9.140625" style="221"/>
    <col min="13825" max="13825" width="39.7109375" style="221" customWidth="1"/>
    <col min="13826" max="13826" width="14.140625" style="221" customWidth="1"/>
    <col min="13827" max="13827" width="10.28515625" style="221" customWidth="1"/>
    <col min="13828" max="13828" width="9.140625" style="221"/>
    <col min="13829" max="13829" width="11" style="221" customWidth="1"/>
    <col min="13830" max="13830" width="12.42578125" style="221" customWidth="1"/>
    <col min="13831" max="14080" width="9.140625" style="221"/>
    <col min="14081" max="14081" width="39.7109375" style="221" customWidth="1"/>
    <col min="14082" max="14082" width="14.140625" style="221" customWidth="1"/>
    <col min="14083" max="14083" width="10.28515625" style="221" customWidth="1"/>
    <col min="14084" max="14084" width="9.140625" style="221"/>
    <col min="14085" max="14085" width="11" style="221" customWidth="1"/>
    <col min="14086" max="14086" width="12.42578125" style="221" customWidth="1"/>
    <col min="14087" max="14336" width="9.140625" style="221"/>
    <col min="14337" max="14337" width="39.7109375" style="221" customWidth="1"/>
    <col min="14338" max="14338" width="14.140625" style="221" customWidth="1"/>
    <col min="14339" max="14339" width="10.28515625" style="221" customWidth="1"/>
    <col min="14340" max="14340" width="9.140625" style="221"/>
    <col min="14341" max="14341" width="11" style="221" customWidth="1"/>
    <col min="14342" max="14342" width="12.42578125" style="221" customWidth="1"/>
    <col min="14343" max="14592" width="9.140625" style="221"/>
    <col min="14593" max="14593" width="39.7109375" style="221" customWidth="1"/>
    <col min="14594" max="14594" width="14.140625" style="221" customWidth="1"/>
    <col min="14595" max="14595" width="10.28515625" style="221" customWidth="1"/>
    <col min="14596" max="14596" width="9.140625" style="221"/>
    <col min="14597" max="14597" width="11" style="221" customWidth="1"/>
    <col min="14598" max="14598" width="12.42578125" style="221" customWidth="1"/>
    <col min="14599" max="14848" width="9.140625" style="221"/>
    <col min="14849" max="14849" width="39.7109375" style="221" customWidth="1"/>
    <col min="14850" max="14850" width="14.140625" style="221" customWidth="1"/>
    <col min="14851" max="14851" width="10.28515625" style="221" customWidth="1"/>
    <col min="14852" max="14852" width="9.140625" style="221"/>
    <col min="14853" max="14853" width="11" style="221" customWidth="1"/>
    <col min="14854" max="14854" width="12.42578125" style="221" customWidth="1"/>
    <col min="14855" max="15104" width="9.140625" style="221"/>
    <col min="15105" max="15105" width="39.7109375" style="221" customWidth="1"/>
    <col min="15106" max="15106" width="14.140625" style="221" customWidth="1"/>
    <col min="15107" max="15107" width="10.28515625" style="221" customWidth="1"/>
    <col min="15108" max="15108" width="9.140625" style="221"/>
    <col min="15109" max="15109" width="11" style="221" customWidth="1"/>
    <col min="15110" max="15110" width="12.42578125" style="221" customWidth="1"/>
    <col min="15111" max="15360" width="9.140625" style="221"/>
    <col min="15361" max="15361" width="39.7109375" style="221" customWidth="1"/>
    <col min="15362" max="15362" width="14.140625" style="221" customWidth="1"/>
    <col min="15363" max="15363" width="10.28515625" style="221" customWidth="1"/>
    <col min="15364" max="15364" width="9.140625" style="221"/>
    <col min="15365" max="15365" width="11" style="221" customWidth="1"/>
    <col min="15366" max="15366" width="12.42578125" style="221" customWidth="1"/>
    <col min="15367" max="15616" width="9.140625" style="221"/>
    <col min="15617" max="15617" width="39.7109375" style="221" customWidth="1"/>
    <col min="15618" max="15618" width="14.140625" style="221" customWidth="1"/>
    <col min="15619" max="15619" width="10.28515625" style="221" customWidth="1"/>
    <col min="15620" max="15620" width="9.140625" style="221"/>
    <col min="15621" max="15621" width="11" style="221" customWidth="1"/>
    <col min="15622" max="15622" width="12.42578125" style="221" customWidth="1"/>
    <col min="15623" max="15872" width="9.140625" style="221"/>
    <col min="15873" max="15873" width="39.7109375" style="221" customWidth="1"/>
    <col min="15874" max="15874" width="14.140625" style="221" customWidth="1"/>
    <col min="15875" max="15875" width="10.28515625" style="221" customWidth="1"/>
    <col min="15876" max="15876" width="9.140625" style="221"/>
    <col min="15877" max="15877" width="11" style="221" customWidth="1"/>
    <col min="15878" max="15878" width="12.42578125" style="221" customWidth="1"/>
    <col min="15879" max="16128" width="9.140625" style="221"/>
    <col min="16129" max="16129" width="39.7109375" style="221" customWidth="1"/>
    <col min="16130" max="16130" width="14.140625" style="221" customWidth="1"/>
    <col min="16131" max="16131" width="10.28515625" style="221" customWidth="1"/>
    <col min="16132" max="16132" width="9.140625" style="221"/>
    <col min="16133" max="16133" width="11" style="221" customWidth="1"/>
    <col min="16134" max="16134" width="12.42578125" style="221" customWidth="1"/>
    <col min="16135" max="16384" width="9.140625" style="221"/>
  </cols>
  <sheetData>
    <row r="1" spans="1:6">
      <c r="E1" s="656" t="s">
        <v>509</v>
      </c>
      <c r="F1" s="656"/>
    </row>
    <row r="2" spans="1:6" ht="14.25" thickBot="1">
      <c r="A2" s="657" t="s">
        <v>508</v>
      </c>
      <c r="B2" s="658"/>
      <c r="C2" s="658"/>
      <c r="D2" s="658"/>
      <c r="E2" s="658"/>
      <c r="F2" s="658"/>
    </row>
    <row r="3" spans="1:6" ht="14.25" thickBot="1">
      <c r="A3" s="659" t="s">
        <v>249</v>
      </c>
      <c r="B3" s="660"/>
      <c r="C3" s="660"/>
      <c r="D3" s="661" t="s">
        <v>510</v>
      </c>
      <c r="E3" s="662"/>
      <c r="F3" s="663"/>
    </row>
    <row r="4" spans="1:6">
      <c r="A4" s="664" t="s">
        <v>250</v>
      </c>
      <c r="B4" s="665"/>
      <c r="C4" s="665"/>
      <c r="D4" s="666">
        <v>48</v>
      </c>
      <c r="E4" s="666"/>
      <c r="F4" s="667"/>
    </row>
    <row r="5" spans="1:6">
      <c r="A5" s="648" t="s">
        <v>251</v>
      </c>
      <c r="B5" s="649"/>
      <c r="C5" s="649"/>
      <c r="D5" s="654">
        <v>4603920</v>
      </c>
      <c r="E5" s="654"/>
      <c r="F5" s="655"/>
    </row>
    <row r="6" spans="1:6">
      <c r="A6" s="648" t="s">
        <v>252</v>
      </c>
      <c r="B6" s="649"/>
      <c r="C6" s="649"/>
      <c r="D6" s="646">
        <f>SUM(D7+D8+D11)</f>
        <v>3229860</v>
      </c>
      <c r="E6" s="646"/>
      <c r="F6" s="647"/>
    </row>
    <row r="7" spans="1:6">
      <c r="A7" s="643" t="s">
        <v>253</v>
      </c>
      <c r="B7" s="644"/>
      <c r="C7" s="645"/>
      <c r="D7" s="646"/>
      <c r="E7" s="646"/>
      <c r="F7" s="647"/>
    </row>
    <row r="8" spans="1:6">
      <c r="A8" s="643" t="s">
        <v>254</v>
      </c>
      <c r="B8" s="644"/>
      <c r="C8" s="645"/>
      <c r="D8" s="646">
        <f>SUM(D9+D10)</f>
        <v>3065607</v>
      </c>
      <c r="E8" s="646"/>
      <c r="F8" s="647"/>
    </row>
    <row r="9" spans="1:6">
      <c r="A9" s="643" t="s">
        <v>280</v>
      </c>
      <c r="B9" s="644"/>
      <c r="C9" s="645"/>
      <c r="D9" s="646">
        <v>281589</v>
      </c>
      <c r="E9" s="646"/>
      <c r="F9" s="647"/>
    </row>
    <row r="10" spans="1:6">
      <c r="A10" s="643" t="s">
        <v>255</v>
      </c>
      <c r="B10" s="644"/>
      <c r="C10" s="645"/>
      <c r="D10" s="646">
        <v>2784018</v>
      </c>
      <c r="E10" s="646"/>
      <c r="F10" s="647"/>
    </row>
    <row r="11" spans="1:6">
      <c r="A11" s="643" t="s">
        <v>281</v>
      </c>
      <c r="B11" s="644"/>
      <c r="C11" s="645"/>
      <c r="D11" s="646">
        <v>164253</v>
      </c>
      <c r="E11" s="646"/>
      <c r="F11" s="647"/>
    </row>
    <row r="12" spans="1:6">
      <c r="A12" s="648" t="s">
        <v>256</v>
      </c>
      <c r="B12" s="649"/>
      <c r="C12" s="649"/>
      <c r="D12" s="646">
        <f>SUM(D4-D5+D6)</f>
        <v>-1374012</v>
      </c>
      <c r="E12" s="646"/>
      <c r="F12" s="647"/>
    </row>
    <row r="13" spans="1:6" ht="13.5" thickBot="1">
      <c r="A13" s="650" t="s">
        <v>282</v>
      </c>
      <c r="B13" s="651"/>
      <c r="C13" s="651"/>
      <c r="D13" s="652">
        <v>1374012</v>
      </c>
      <c r="E13" s="652"/>
      <c r="F13" s="653"/>
    </row>
    <row r="14" spans="1:6" ht="13.5" thickBot="1">
      <c r="A14" s="251"/>
      <c r="B14" s="252"/>
      <c r="C14" s="252"/>
      <c r="D14" s="7"/>
      <c r="E14" s="7"/>
      <c r="F14" s="386"/>
    </row>
    <row r="15" spans="1:6" ht="13.5">
      <c r="A15" s="629" t="s">
        <v>257</v>
      </c>
      <c r="B15" s="630"/>
      <c r="C15" s="630"/>
      <c r="D15" s="631">
        <v>2022</v>
      </c>
      <c r="E15" s="631"/>
      <c r="F15" s="632"/>
    </row>
    <row r="16" spans="1:6" ht="15" customHeight="1">
      <c r="A16" s="635" t="s">
        <v>258</v>
      </c>
      <c r="B16" s="637" t="s">
        <v>283</v>
      </c>
      <c r="C16" s="637" t="s">
        <v>259</v>
      </c>
      <c r="D16" s="633" t="s">
        <v>260</v>
      </c>
      <c r="E16" s="633"/>
      <c r="F16" s="634"/>
    </row>
    <row r="17" spans="1:13">
      <c r="A17" s="635"/>
      <c r="B17" s="637"/>
      <c r="C17" s="637"/>
      <c r="D17" s="639" t="s">
        <v>261</v>
      </c>
      <c r="E17" s="641" t="s">
        <v>262</v>
      </c>
      <c r="F17" s="642"/>
    </row>
    <row r="18" spans="1:13" ht="26.25" thickBot="1">
      <c r="A18" s="636"/>
      <c r="B18" s="638"/>
      <c r="C18" s="638"/>
      <c r="D18" s="640"/>
      <c r="E18" s="253" t="s">
        <v>263</v>
      </c>
      <c r="F18" s="387" t="s">
        <v>266</v>
      </c>
      <c r="G18" s="385"/>
    </row>
    <row r="19" spans="1:13" ht="25.5">
      <c r="A19" s="297" t="s">
        <v>511</v>
      </c>
      <c r="B19" s="561" t="s">
        <v>512</v>
      </c>
      <c r="C19" s="561">
        <v>45107</v>
      </c>
      <c r="D19" s="562">
        <f>SUM(E19:F19)</f>
        <v>93497</v>
      </c>
      <c r="E19" s="562">
        <f>SUM(E21:E23)</f>
        <v>93497</v>
      </c>
      <c r="F19" s="563">
        <f>SUM(F21:F23)</f>
        <v>0</v>
      </c>
    </row>
    <row r="20" spans="1:13">
      <c r="A20" s="623" t="s">
        <v>284</v>
      </c>
      <c r="B20" s="624"/>
      <c r="C20" s="624"/>
      <c r="D20" s="624"/>
      <c r="E20" s="624"/>
      <c r="F20" s="625"/>
    </row>
    <row r="21" spans="1:13">
      <c r="A21" s="301" t="s">
        <v>285</v>
      </c>
      <c r="B21" s="302"/>
      <c r="C21" s="303"/>
      <c r="D21" s="304">
        <f>SUM(E21:F21)</f>
        <v>58717</v>
      </c>
      <c r="E21" s="304">
        <v>58717</v>
      </c>
      <c r="F21" s="389"/>
      <c r="H21" s="256"/>
      <c r="M21" s="256"/>
    </row>
    <row r="22" spans="1:13">
      <c r="A22" s="301" t="s">
        <v>286</v>
      </c>
      <c r="B22" s="302"/>
      <c r="C22" s="303"/>
      <c r="D22" s="304">
        <f>SUM(E22:F22)</f>
        <v>34780</v>
      </c>
      <c r="E22" s="304">
        <v>34780</v>
      </c>
      <c r="F22" s="389"/>
      <c r="H22" s="256"/>
      <c r="M22" s="256"/>
    </row>
    <row r="23" spans="1:13">
      <c r="A23" s="305" t="s">
        <v>12</v>
      </c>
      <c r="B23" s="306"/>
      <c r="C23" s="306"/>
      <c r="D23" s="304">
        <f>SUM(E23:F23)</f>
        <v>0</v>
      </c>
      <c r="E23" s="306"/>
      <c r="F23" s="390"/>
      <c r="H23" s="256"/>
      <c r="M23" s="256"/>
    </row>
    <row r="24" spans="1:13" ht="13.5" thickBot="1">
      <c r="A24" s="319"/>
      <c r="B24" s="320"/>
      <c r="C24" s="320"/>
      <c r="D24" s="320"/>
      <c r="E24" s="320"/>
      <c r="F24" s="564"/>
      <c r="H24" s="256"/>
      <c r="M24" s="256"/>
    </row>
    <row r="25" spans="1:13" ht="13.5" hidden="1" thickBot="1">
      <c r="A25" s="565"/>
      <c r="B25" s="566"/>
      <c r="C25" s="288"/>
      <c r="D25" s="567">
        <f>SUM(E25:F25)</f>
        <v>0</v>
      </c>
      <c r="E25" s="567">
        <f>SUM(E27:E29)</f>
        <v>0</v>
      </c>
      <c r="F25" s="563">
        <f>SUM(F27:F29)</f>
        <v>0</v>
      </c>
      <c r="H25" s="256"/>
      <c r="M25" s="256"/>
    </row>
    <row r="26" spans="1:13" ht="13.5" hidden="1" thickBot="1">
      <c r="A26" s="626" t="s">
        <v>284</v>
      </c>
      <c r="B26" s="627"/>
      <c r="C26" s="627"/>
      <c r="D26" s="627"/>
      <c r="E26" s="627"/>
      <c r="F26" s="628"/>
      <c r="H26" s="256"/>
      <c r="M26" s="256"/>
    </row>
    <row r="27" spans="1:13" ht="13.5" hidden="1" thickBot="1">
      <c r="A27" s="568" t="s">
        <v>285</v>
      </c>
      <c r="B27" s="289"/>
      <c r="C27" s="290"/>
      <c r="D27" s="569">
        <f>SUM(E27:F27)</f>
        <v>0</v>
      </c>
      <c r="E27" s="569"/>
      <c r="F27" s="570"/>
      <c r="H27" s="256"/>
      <c r="M27" s="256"/>
    </row>
    <row r="28" spans="1:13" ht="13.5" hidden="1" thickBot="1">
      <c r="A28" s="568" t="s">
        <v>286</v>
      </c>
      <c r="B28" s="289"/>
      <c r="C28" s="290"/>
      <c r="D28" s="569">
        <f>SUM(E28:F28)</f>
        <v>0</v>
      </c>
      <c r="E28" s="569"/>
      <c r="F28" s="570"/>
      <c r="H28" s="256"/>
      <c r="M28" s="256"/>
    </row>
    <row r="29" spans="1:13" ht="13.5" hidden="1" thickBot="1">
      <c r="A29" s="571" t="s">
        <v>12</v>
      </c>
      <c r="B29" s="291"/>
      <c r="C29" s="291"/>
      <c r="D29" s="569">
        <f>SUM(E29:F29)</f>
        <v>0</v>
      </c>
      <c r="E29" s="291"/>
      <c r="F29" s="572"/>
      <c r="H29" s="256"/>
      <c r="M29" s="256"/>
    </row>
    <row r="30" spans="1:13" ht="13.5" hidden="1" thickBot="1">
      <c r="A30" s="573"/>
      <c r="B30" s="321"/>
      <c r="C30" s="321"/>
      <c r="D30" s="321"/>
      <c r="E30" s="321"/>
      <c r="F30" s="574"/>
      <c r="H30" s="256"/>
      <c r="M30" s="256"/>
    </row>
    <row r="31" spans="1:13" ht="13.5" hidden="1" thickBot="1">
      <c r="A31" s="565"/>
      <c r="B31" s="566"/>
      <c r="C31" s="288"/>
      <c r="D31" s="567">
        <f>SUM(E31:F31)</f>
        <v>0</v>
      </c>
      <c r="E31" s="567">
        <f>SUM(E33:E35)</f>
        <v>0</v>
      </c>
      <c r="F31" s="563">
        <f>SUM(F33:F35)</f>
        <v>0</v>
      </c>
      <c r="H31" s="256"/>
      <c r="M31" s="256"/>
    </row>
    <row r="32" spans="1:13" ht="13.5" hidden="1" thickBot="1">
      <c r="A32" s="626" t="s">
        <v>284</v>
      </c>
      <c r="B32" s="627"/>
      <c r="C32" s="627"/>
      <c r="D32" s="627"/>
      <c r="E32" s="627"/>
      <c r="F32" s="628"/>
      <c r="H32" s="256"/>
      <c r="M32" s="256"/>
    </row>
    <row r="33" spans="1:13" ht="13.5" hidden="1" thickBot="1">
      <c r="A33" s="568" t="s">
        <v>285</v>
      </c>
      <c r="B33" s="289"/>
      <c r="C33" s="290"/>
      <c r="D33" s="569">
        <f>SUM(E33:F33)</f>
        <v>0</v>
      </c>
      <c r="E33" s="569"/>
      <c r="F33" s="570"/>
      <c r="H33" s="256"/>
      <c r="M33" s="256"/>
    </row>
    <row r="34" spans="1:13" ht="13.5" hidden="1" thickBot="1">
      <c r="A34" s="568" t="s">
        <v>286</v>
      </c>
      <c r="B34" s="289"/>
      <c r="C34" s="290"/>
      <c r="D34" s="569">
        <f>SUM(E34:F34)</f>
        <v>0</v>
      </c>
      <c r="E34" s="569"/>
      <c r="F34" s="570"/>
      <c r="H34" s="256"/>
      <c r="M34" s="256"/>
    </row>
    <row r="35" spans="1:13" ht="13.5" hidden="1" thickBot="1">
      <c r="A35" s="571" t="s">
        <v>12</v>
      </c>
      <c r="B35" s="291"/>
      <c r="C35" s="291"/>
      <c r="D35" s="569">
        <f>SUM(E35:F35)</f>
        <v>0</v>
      </c>
      <c r="E35" s="291"/>
      <c r="F35" s="572"/>
      <c r="H35" s="256"/>
      <c r="M35" s="256"/>
    </row>
    <row r="36" spans="1:13" ht="13.5" hidden="1" thickBot="1">
      <c r="A36" s="573"/>
      <c r="B36" s="321"/>
      <c r="C36" s="321"/>
      <c r="D36" s="321"/>
      <c r="E36" s="321"/>
      <c r="F36" s="574"/>
      <c r="H36" s="256"/>
      <c r="M36" s="256"/>
    </row>
    <row r="37" spans="1:13" ht="13.5" hidden="1" thickBot="1">
      <c r="A37" s="565"/>
      <c r="B37" s="566"/>
      <c r="C37" s="288"/>
      <c r="D37" s="567">
        <f>SUM(E37:F37)</f>
        <v>0</v>
      </c>
      <c r="E37" s="567">
        <f>SUM(E39:E41)</f>
        <v>0</v>
      </c>
      <c r="F37" s="563">
        <f>SUM(F39:F41)</f>
        <v>0</v>
      </c>
      <c r="H37" s="256"/>
      <c r="M37" s="256"/>
    </row>
    <row r="38" spans="1:13" ht="13.5" hidden="1" thickBot="1">
      <c r="A38" s="626" t="s">
        <v>284</v>
      </c>
      <c r="B38" s="627"/>
      <c r="C38" s="627"/>
      <c r="D38" s="627"/>
      <c r="E38" s="627"/>
      <c r="F38" s="628"/>
      <c r="H38" s="256"/>
      <c r="M38" s="256"/>
    </row>
    <row r="39" spans="1:13" ht="13.5" hidden="1" thickBot="1">
      <c r="A39" s="568" t="s">
        <v>285</v>
      </c>
      <c r="B39" s="289"/>
      <c r="C39" s="290"/>
      <c r="D39" s="569">
        <f>SUM(E39:F39)</f>
        <v>0</v>
      </c>
      <c r="E39" s="569"/>
      <c r="F39" s="570"/>
      <c r="H39" s="256"/>
      <c r="M39" s="256"/>
    </row>
    <row r="40" spans="1:13" ht="13.5" hidden="1" thickBot="1">
      <c r="A40" s="568" t="s">
        <v>286</v>
      </c>
      <c r="B40" s="289"/>
      <c r="C40" s="290"/>
      <c r="D40" s="569">
        <f>SUM(E40:F40)</f>
        <v>0</v>
      </c>
      <c r="E40" s="569"/>
      <c r="F40" s="570"/>
      <c r="H40" s="256"/>
      <c r="M40" s="256"/>
    </row>
    <row r="41" spans="1:13" ht="13.5" hidden="1" thickBot="1">
      <c r="A41" s="571" t="s">
        <v>12</v>
      </c>
      <c r="B41" s="291"/>
      <c r="C41" s="291"/>
      <c r="D41" s="569">
        <f>SUM(E41:F41)</f>
        <v>0</v>
      </c>
      <c r="E41" s="291"/>
      <c r="F41" s="572"/>
      <c r="H41" s="256"/>
      <c r="M41" s="256"/>
    </row>
    <row r="42" spans="1:13" ht="13.5" hidden="1" thickBot="1">
      <c r="A42" s="573"/>
      <c r="B42" s="321"/>
      <c r="C42" s="321"/>
      <c r="D42" s="321"/>
      <c r="E42" s="321"/>
      <c r="F42" s="574"/>
      <c r="H42" s="256"/>
      <c r="M42" s="256"/>
    </row>
    <row r="43" spans="1:13" ht="25.5">
      <c r="A43" s="297" t="s">
        <v>513</v>
      </c>
      <c r="B43" s="298" t="s">
        <v>311</v>
      </c>
      <c r="C43" s="299"/>
      <c r="D43" s="300">
        <f>SUM(E43:F43)</f>
        <v>196526</v>
      </c>
      <c r="E43" s="300">
        <f>SUM(E45:E47)</f>
        <v>196107</v>
      </c>
      <c r="F43" s="388">
        <f>SUM(F45:F47)</f>
        <v>419</v>
      </c>
      <c r="H43" s="256"/>
      <c r="M43" s="256"/>
    </row>
    <row r="44" spans="1:13">
      <c r="A44" s="623" t="s">
        <v>284</v>
      </c>
      <c r="B44" s="624"/>
      <c r="C44" s="624"/>
      <c r="D44" s="624"/>
      <c r="E44" s="624"/>
      <c r="F44" s="625"/>
      <c r="H44" s="256"/>
      <c r="M44" s="256"/>
    </row>
    <row r="45" spans="1:13">
      <c r="A45" s="301" t="s">
        <v>285</v>
      </c>
      <c r="B45" s="302"/>
      <c r="C45" s="303"/>
      <c r="D45" s="304">
        <f>SUM(E45:F45)</f>
        <v>168045</v>
      </c>
      <c r="E45" s="304">
        <v>168045</v>
      </c>
      <c r="F45" s="389"/>
      <c r="H45" s="256"/>
      <c r="M45" s="256"/>
    </row>
    <row r="46" spans="1:13">
      <c r="A46" s="301" t="s">
        <v>286</v>
      </c>
      <c r="B46" s="302"/>
      <c r="C46" s="303"/>
      <c r="D46" s="304">
        <f>SUM(E46:F46)</f>
        <v>28481</v>
      </c>
      <c r="E46" s="304">
        <v>28062</v>
      </c>
      <c r="F46" s="389">
        <v>419</v>
      </c>
      <c r="H46" s="256"/>
      <c r="M46" s="256"/>
    </row>
    <row r="47" spans="1:13">
      <c r="A47" s="305" t="s">
        <v>12</v>
      </c>
      <c r="B47" s="306"/>
      <c r="C47" s="306"/>
      <c r="D47" s="304">
        <f>SUM(E47:F47)</f>
        <v>0</v>
      </c>
      <c r="E47" s="306"/>
      <c r="F47" s="390"/>
      <c r="H47" s="256"/>
      <c r="M47" s="256"/>
    </row>
    <row r="48" spans="1:13" ht="13.5" thickBot="1">
      <c r="A48" s="325"/>
      <c r="B48" s="322"/>
      <c r="C48" s="322"/>
      <c r="D48" s="322"/>
      <c r="E48" s="322"/>
      <c r="F48" s="391"/>
      <c r="H48" s="256"/>
      <c r="M48" s="256"/>
    </row>
    <row r="49" spans="1:13" ht="13.5" thickBot="1">
      <c r="A49" s="317"/>
      <c r="B49" s="318"/>
      <c r="C49" s="318"/>
      <c r="D49" s="318"/>
      <c r="E49" s="318"/>
      <c r="F49" s="575"/>
      <c r="H49" s="256"/>
      <c r="M49" s="256"/>
    </row>
    <row r="50" spans="1:13" ht="25.5">
      <c r="A50" s="297" t="s">
        <v>514</v>
      </c>
      <c r="B50" s="298" t="s">
        <v>515</v>
      </c>
      <c r="C50" s="299">
        <v>45930</v>
      </c>
      <c r="D50" s="300">
        <f>SUM(E50:F50)</f>
        <v>1318963</v>
      </c>
      <c r="E50" s="300">
        <f>SUM(E52:E54)</f>
        <v>1318963</v>
      </c>
      <c r="F50" s="388">
        <f>SUM(F52:F54)</f>
        <v>0</v>
      </c>
      <c r="H50" s="256"/>
      <c r="M50" s="256"/>
    </row>
    <row r="51" spans="1:13">
      <c r="A51" s="623" t="s">
        <v>284</v>
      </c>
      <c r="B51" s="624"/>
      <c r="C51" s="624"/>
      <c r="D51" s="624"/>
      <c r="E51" s="624"/>
      <c r="F51" s="625"/>
      <c r="H51" s="256"/>
      <c r="M51" s="256"/>
    </row>
    <row r="52" spans="1:13">
      <c r="A52" s="301" t="s">
        <v>285</v>
      </c>
      <c r="B52" s="302"/>
      <c r="C52" s="303"/>
      <c r="D52" s="304">
        <f>SUM(E52:F52)</f>
        <v>33409</v>
      </c>
      <c r="E52" s="304">
        <v>33409</v>
      </c>
      <c r="F52" s="389"/>
      <c r="H52" s="256"/>
      <c r="M52" s="256"/>
    </row>
    <row r="53" spans="1:13">
      <c r="A53" s="301" t="s">
        <v>286</v>
      </c>
      <c r="B53" s="302"/>
      <c r="C53" s="303"/>
      <c r="D53" s="304">
        <f>SUM(E53:F53)</f>
        <v>1285554</v>
      </c>
      <c r="E53" s="326">
        <v>1285554</v>
      </c>
      <c r="F53" s="389"/>
      <c r="H53" s="256"/>
      <c r="M53" s="256"/>
    </row>
    <row r="54" spans="1:13">
      <c r="A54" s="305" t="s">
        <v>12</v>
      </c>
      <c r="B54" s="306"/>
      <c r="C54" s="306"/>
      <c r="D54" s="304">
        <f>SUM(E54:F54)</f>
        <v>0</v>
      </c>
      <c r="E54" s="306"/>
      <c r="F54" s="390"/>
      <c r="H54" s="256"/>
      <c r="M54" s="256"/>
    </row>
    <row r="55" spans="1:13" ht="13.5" thickBot="1">
      <c r="A55" s="323"/>
      <c r="B55" s="324"/>
      <c r="C55" s="324"/>
      <c r="D55" s="324"/>
      <c r="E55" s="324"/>
      <c r="F55" s="392"/>
      <c r="H55" s="256"/>
      <c r="M55" s="256"/>
    </row>
    <row r="56" spans="1:13" ht="13.5" hidden="1" thickBot="1">
      <c r="A56" s="565"/>
      <c r="B56" s="566"/>
      <c r="C56" s="288"/>
      <c r="D56" s="567">
        <f>SUM(E56:F56)</f>
        <v>0</v>
      </c>
      <c r="E56" s="567">
        <f>SUM(E58:E60)</f>
        <v>0</v>
      </c>
      <c r="F56" s="563">
        <f>SUM(F58:F60)</f>
        <v>0</v>
      </c>
      <c r="H56" s="256"/>
      <c r="M56" s="256"/>
    </row>
    <row r="57" spans="1:13" ht="13.5" hidden="1" thickBot="1">
      <c r="A57" s="626" t="s">
        <v>284</v>
      </c>
      <c r="B57" s="627"/>
      <c r="C57" s="627"/>
      <c r="D57" s="627"/>
      <c r="E57" s="627"/>
      <c r="F57" s="628"/>
      <c r="H57" s="256"/>
      <c r="M57" s="256"/>
    </row>
    <row r="58" spans="1:13" ht="13.5" hidden="1" thickBot="1">
      <c r="A58" s="568" t="s">
        <v>285</v>
      </c>
      <c r="B58" s="289"/>
      <c r="C58" s="290"/>
      <c r="D58" s="569">
        <f>SUM(E58:F58)</f>
        <v>0</v>
      </c>
      <c r="E58" s="569"/>
      <c r="F58" s="570"/>
      <c r="H58" s="256"/>
      <c r="M58" s="256"/>
    </row>
    <row r="59" spans="1:13" ht="13.5" hidden="1" thickBot="1">
      <c r="A59" s="568" t="s">
        <v>286</v>
      </c>
      <c r="B59" s="289"/>
      <c r="C59" s="290"/>
      <c r="D59" s="569">
        <f>SUM(E59:F59)</f>
        <v>0</v>
      </c>
      <c r="E59" s="569"/>
      <c r="F59" s="570"/>
      <c r="H59" s="256"/>
      <c r="M59" s="256"/>
    </row>
    <row r="60" spans="1:13" ht="13.5" hidden="1" thickBot="1">
      <c r="A60" s="571" t="s">
        <v>12</v>
      </c>
      <c r="B60" s="291"/>
      <c r="C60" s="291"/>
      <c r="D60" s="569">
        <f>SUM(E60:F60)</f>
        <v>0</v>
      </c>
      <c r="E60" s="291"/>
      <c r="F60" s="572"/>
      <c r="H60" s="256"/>
      <c r="M60" s="256"/>
    </row>
    <row r="61" spans="1:13" ht="13.5" hidden="1" thickBot="1">
      <c r="A61" s="292"/>
      <c r="B61" s="293"/>
      <c r="C61" s="293"/>
      <c r="D61" s="293"/>
      <c r="E61" s="293"/>
      <c r="F61" s="576"/>
      <c r="H61" s="256"/>
      <c r="M61" s="256"/>
    </row>
    <row r="62" spans="1:13" ht="51">
      <c r="A62" s="297" t="s">
        <v>516</v>
      </c>
      <c r="B62" s="298" t="s">
        <v>287</v>
      </c>
      <c r="C62" s="299">
        <v>45137</v>
      </c>
      <c r="D62" s="300">
        <f>SUM(E62:F62)</f>
        <v>1514073</v>
      </c>
      <c r="E62" s="300">
        <f>SUM(E64:E66)</f>
        <v>1418199</v>
      </c>
      <c r="F62" s="388">
        <f>SUM(F64:F66)</f>
        <v>95874</v>
      </c>
      <c r="H62" s="256"/>
      <c r="M62" s="256"/>
    </row>
    <row r="63" spans="1:13">
      <c r="A63" s="623" t="s">
        <v>284</v>
      </c>
      <c r="B63" s="624"/>
      <c r="C63" s="624"/>
      <c r="D63" s="624"/>
      <c r="E63" s="624"/>
      <c r="F63" s="625"/>
      <c r="H63" s="256"/>
      <c r="M63" s="256"/>
    </row>
    <row r="64" spans="1:13">
      <c r="A64" s="301" t="s">
        <v>285</v>
      </c>
      <c r="B64" s="302"/>
      <c r="C64" s="303"/>
      <c r="D64" s="304">
        <f>SUM(E64:F64)</f>
        <v>0</v>
      </c>
      <c r="E64" s="304"/>
      <c r="F64" s="389"/>
      <c r="H64" s="256"/>
      <c r="M64" s="256"/>
    </row>
    <row r="65" spans="1:13">
      <c r="A65" s="301" t="s">
        <v>286</v>
      </c>
      <c r="B65" s="302"/>
      <c r="C65" s="303"/>
      <c r="D65" s="304">
        <f>SUM(E65:F65)</f>
        <v>26655</v>
      </c>
      <c r="E65" s="304">
        <v>1700</v>
      </c>
      <c r="F65" s="389">
        <v>24955</v>
      </c>
      <c r="H65" s="256"/>
      <c r="M65" s="256"/>
    </row>
    <row r="66" spans="1:13">
      <c r="A66" s="305" t="s">
        <v>12</v>
      </c>
      <c r="B66" s="306"/>
      <c r="C66" s="306"/>
      <c r="D66" s="304">
        <f>SUM(E66:F66)</f>
        <v>1487418</v>
      </c>
      <c r="E66" s="306">
        <v>1416499</v>
      </c>
      <c r="F66" s="390">
        <v>70919</v>
      </c>
      <c r="H66" s="256"/>
      <c r="M66" s="256"/>
    </row>
    <row r="67" spans="1:13" ht="13.5" thickBot="1">
      <c r="A67" s="292"/>
      <c r="B67" s="293"/>
      <c r="C67" s="293"/>
      <c r="D67" s="293"/>
      <c r="E67" s="293"/>
      <c r="F67" s="576"/>
      <c r="H67" s="256"/>
      <c r="M67" s="256"/>
    </row>
    <row r="68" spans="1:13" ht="51">
      <c r="A68" s="297" t="s">
        <v>517</v>
      </c>
      <c r="B68" s="298" t="s">
        <v>288</v>
      </c>
      <c r="C68" s="299">
        <v>45172</v>
      </c>
      <c r="D68" s="300">
        <f>SUM(E68:F68)</f>
        <v>138517</v>
      </c>
      <c r="E68" s="300">
        <f>SUM(E70:E72)</f>
        <v>137517</v>
      </c>
      <c r="F68" s="388">
        <f>SUM(F70:F72)</f>
        <v>1000</v>
      </c>
      <c r="H68" s="256"/>
      <c r="M68" s="256"/>
    </row>
    <row r="69" spans="1:13">
      <c r="A69" s="623" t="s">
        <v>284</v>
      </c>
      <c r="B69" s="624"/>
      <c r="C69" s="624"/>
      <c r="D69" s="624"/>
      <c r="E69" s="624"/>
      <c r="F69" s="625"/>
      <c r="H69" s="256"/>
      <c r="M69" s="256"/>
    </row>
    <row r="70" spans="1:13">
      <c r="A70" s="301" t="s">
        <v>285</v>
      </c>
      <c r="B70" s="302"/>
      <c r="C70" s="303"/>
      <c r="D70" s="304">
        <f>SUM(E70:F70)</f>
        <v>0</v>
      </c>
      <c r="E70" s="304"/>
      <c r="F70" s="389"/>
      <c r="H70" s="256"/>
      <c r="M70" s="256"/>
    </row>
    <row r="71" spans="1:13">
      <c r="A71" s="301" t="s">
        <v>286</v>
      </c>
      <c r="B71" s="302"/>
      <c r="C71" s="303"/>
      <c r="D71" s="304">
        <f>SUM(E71:F71)</f>
        <v>0</v>
      </c>
      <c r="E71" s="304"/>
      <c r="F71" s="389"/>
      <c r="H71" s="256"/>
      <c r="M71" s="256"/>
    </row>
    <row r="72" spans="1:13">
      <c r="A72" s="305" t="s">
        <v>12</v>
      </c>
      <c r="B72" s="306"/>
      <c r="C72" s="306"/>
      <c r="D72" s="304">
        <f>SUM(E72:F72)</f>
        <v>138517</v>
      </c>
      <c r="E72" s="306">
        <v>137517</v>
      </c>
      <c r="F72" s="390">
        <v>1000</v>
      </c>
      <c r="H72" s="256"/>
      <c r="M72" s="256"/>
    </row>
    <row r="73" spans="1:13" ht="13.5" thickBot="1">
      <c r="A73" s="292"/>
      <c r="B73" s="293"/>
      <c r="C73" s="293"/>
      <c r="D73" s="293"/>
      <c r="E73" s="293"/>
      <c r="F73" s="576"/>
      <c r="H73" s="256"/>
      <c r="M73" s="256"/>
    </row>
    <row r="74" spans="1:13" ht="51">
      <c r="A74" s="307" t="s">
        <v>518</v>
      </c>
      <c r="B74" s="308" t="s">
        <v>289</v>
      </c>
      <c r="C74" s="309">
        <v>45004</v>
      </c>
      <c r="D74" s="310">
        <f>SUM(E74:F74)</f>
        <v>224213</v>
      </c>
      <c r="E74" s="310">
        <f>SUM(E76:E78)</f>
        <v>222232</v>
      </c>
      <c r="F74" s="577">
        <f>SUM(F76:F78)</f>
        <v>1981</v>
      </c>
      <c r="H74" s="256"/>
      <c r="M74" s="256"/>
    </row>
    <row r="75" spans="1:13">
      <c r="A75" s="668" t="s">
        <v>284</v>
      </c>
      <c r="B75" s="669"/>
      <c r="C75" s="669"/>
      <c r="D75" s="669"/>
      <c r="E75" s="669"/>
      <c r="F75" s="670"/>
      <c r="H75" s="256"/>
      <c r="M75" s="256"/>
    </row>
    <row r="76" spans="1:13">
      <c r="A76" s="311" t="s">
        <v>285</v>
      </c>
      <c r="B76" s="312"/>
      <c r="C76" s="313"/>
      <c r="D76" s="314">
        <f>SUM(E76:F76)</f>
        <v>0</v>
      </c>
      <c r="E76" s="314"/>
      <c r="F76" s="578"/>
      <c r="H76" s="256"/>
      <c r="M76" s="256"/>
    </row>
    <row r="77" spans="1:13">
      <c r="A77" s="311" t="s">
        <v>286</v>
      </c>
      <c r="B77" s="312"/>
      <c r="C77" s="313"/>
      <c r="D77" s="314">
        <f>SUM(E77:F77)</f>
        <v>9600</v>
      </c>
      <c r="E77" s="314">
        <v>7619</v>
      </c>
      <c r="F77" s="578">
        <v>1981</v>
      </c>
      <c r="H77" s="256"/>
      <c r="M77" s="256"/>
    </row>
    <row r="78" spans="1:13">
      <c r="A78" s="315" t="s">
        <v>12</v>
      </c>
      <c r="B78" s="316"/>
      <c r="C78" s="316"/>
      <c r="D78" s="314">
        <f>SUM(E78:F78)</f>
        <v>214613</v>
      </c>
      <c r="E78" s="316">
        <v>214613</v>
      </c>
      <c r="F78" s="579"/>
      <c r="H78" s="256"/>
      <c r="M78" s="256"/>
    </row>
    <row r="79" spans="1:13" ht="13.5" thickBot="1">
      <c r="A79" s="292"/>
      <c r="B79" s="293"/>
      <c r="C79" s="293"/>
      <c r="D79" s="293"/>
      <c r="E79" s="293"/>
      <c r="F79" s="576"/>
      <c r="H79" s="256"/>
      <c r="M79" s="256"/>
    </row>
    <row r="80" spans="1:13" ht="38.25">
      <c r="A80" s="297" t="s">
        <v>519</v>
      </c>
      <c r="B80" s="298" t="s">
        <v>290</v>
      </c>
      <c r="C80" s="299">
        <v>44997</v>
      </c>
      <c r="D80" s="300">
        <f>SUM(E80:F80)</f>
        <v>406661</v>
      </c>
      <c r="E80" s="300">
        <f>SUM(E82:E84)</f>
        <v>406661</v>
      </c>
      <c r="F80" s="388">
        <f>SUM(F82:F84)</f>
        <v>0</v>
      </c>
      <c r="H80" s="256"/>
      <c r="M80" s="256"/>
    </row>
    <row r="81" spans="1:14">
      <c r="A81" s="623" t="s">
        <v>284</v>
      </c>
      <c r="B81" s="624"/>
      <c r="C81" s="624"/>
      <c r="D81" s="624"/>
      <c r="E81" s="624"/>
      <c r="F81" s="625"/>
      <c r="H81" s="256"/>
      <c r="M81" s="256"/>
    </row>
    <row r="82" spans="1:14">
      <c r="A82" s="301" t="s">
        <v>285</v>
      </c>
      <c r="B82" s="302"/>
      <c r="C82" s="303"/>
      <c r="D82" s="304">
        <f>SUM(E82:F82)</f>
        <v>0</v>
      </c>
      <c r="E82" s="304"/>
      <c r="F82" s="389"/>
      <c r="G82" s="256"/>
      <c r="H82" s="256"/>
      <c r="I82" s="256"/>
      <c r="M82" s="256"/>
    </row>
    <row r="83" spans="1:14">
      <c r="A83" s="301" t="s">
        <v>286</v>
      </c>
      <c r="B83" s="302"/>
      <c r="C83" s="303"/>
      <c r="D83" s="304">
        <f>SUM(E83:F83)</f>
        <v>8399</v>
      </c>
      <c r="E83" s="304">
        <v>8399</v>
      </c>
      <c r="F83" s="389"/>
      <c r="G83" s="256"/>
      <c r="H83" s="256"/>
      <c r="I83" s="256"/>
      <c r="M83" s="256"/>
    </row>
    <row r="84" spans="1:14">
      <c r="A84" s="305" t="s">
        <v>12</v>
      </c>
      <c r="B84" s="306"/>
      <c r="C84" s="306"/>
      <c r="D84" s="304">
        <f>SUM(E84:F84)</f>
        <v>398262</v>
      </c>
      <c r="E84" s="306">
        <v>398262</v>
      </c>
      <c r="F84" s="390"/>
      <c r="G84" s="256"/>
      <c r="H84" s="256"/>
      <c r="I84" s="256"/>
      <c r="M84" s="256"/>
    </row>
    <row r="85" spans="1:14" ht="13.5" thickBot="1">
      <c r="A85" s="323"/>
      <c r="B85" s="324"/>
      <c r="C85" s="324"/>
      <c r="D85" s="324"/>
      <c r="E85" s="324"/>
      <c r="F85" s="392"/>
      <c r="G85" s="256"/>
      <c r="H85" s="256"/>
      <c r="I85" s="256"/>
      <c r="J85" s="256"/>
      <c r="M85" s="256"/>
    </row>
    <row r="86" spans="1:14" ht="32.25" hidden="1" customHeight="1">
      <c r="A86" s="565"/>
      <c r="B86" s="566"/>
      <c r="C86" s="288"/>
      <c r="D86" s="567">
        <f>SUM(E86:F86)</f>
        <v>0</v>
      </c>
      <c r="E86" s="567">
        <f>SUM(E88:E90)</f>
        <v>0</v>
      </c>
      <c r="F86" s="563">
        <f>SUM(F88:F90)</f>
        <v>0</v>
      </c>
      <c r="H86" s="256"/>
      <c r="M86" s="256"/>
    </row>
    <row r="87" spans="1:14" ht="13.5" hidden="1" thickBot="1">
      <c r="A87" s="626" t="s">
        <v>284</v>
      </c>
      <c r="B87" s="627"/>
      <c r="C87" s="627"/>
      <c r="D87" s="627"/>
      <c r="E87" s="627"/>
      <c r="F87" s="628"/>
      <c r="H87" s="256"/>
      <c r="M87" s="256"/>
    </row>
    <row r="88" spans="1:14" ht="13.5" hidden="1" thickBot="1">
      <c r="A88" s="568" t="s">
        <v>285</v>
      </c>
      <c r="B88" s="289"/>
      <c r="C88" s="290"/>
      <c r="D88" s="569">
        <f>SUM(E88:F88)</f>
        <v>0</v>
      </c>
      <c r="E88" s="569"/>
      <c r="F88" s="570"/>
      <c r="H88" s="256"/>
      <c r="M88" s="256"/>
      <c r="N88" s="256"/>
    </row>
    <row r="89" spans="1:14" ht="13.5" hidden="1" thickBot="1">
      <c r="A89" s="568" t="s">
        <v>286</v>
      </c>
      <c r="B89" s="289"/>
      <c r="C89" s="290"/>
      <c r="D89" s="569">
        <f>SUM(E89:F89)</f>
        <v>0</v>
      </c>
      <c r="E89" s="569"/>
      <c r="F89" s="570"/>
      <c r="H89" s="256"/>
      <c r="M89" s="256"/>
    </row>
    <row r="90" spans="1:14" ht="13.5" hidden="1" thickBot="1">
      <c r="A90" s="571" t="s">
        <v>12</v>
      </c>
      <c r="B90" s="291"/>
      <c r="C90" s="291"/>
      <c r="D90" s="569">
        <f>SUM(E90:F90)</f>
        <v>0</v>
      </c>
      <c r="E90" s="291"/>
      <c r="F90" s="572"/>
      <c r="H90" s="256"/>
      <c r="M90" s="256"/>
    </row>
    <row r="91" spans="1:14" ht="13.5" hidden="1" thickBot="1">
      <c r="A91" s="292"/>
      <c r="B91" s="293"/>
      <c r="C91" s="293"/>
      <c r="D91" s="293"/>
      <c r="E91" s="293"/>
      <c r="F91" s="576"/>
      <c r="H91" s="256"/>
      <c r="M91" s="256"/>
    </row>
    <row r="92" spans="1:14" ht="34.5" hidden="1" customHeight="1">
      <c r="A92" s="565"/>
      <c r="B92" s="566"/>
      <c r="C92" s="288"/>
      <c r="D92" s="567">
        <f>SUM(E92:F92)</f>
        <v>0</v>
      </c>
      <c r="E92" s="567">
        <f>SUM(E94:E96)</f>
        <v>0</v>
      </c>
      <c r="F92" s="563">
        <f>SUM(F94:F96)</f>
        <v>0</v>
      </c>
      <c r="H92" s="256"/>
      <c r="M92" s="256"/>
    </row>
    <row r="93" spans="1:14" ht="13.5" hidden="1" thickBot="1">
      <c r="A93" s="626" t="s">
        <v>284</v>
      </c>
      <c r="B93" s="627"/>
      <c r="C93" s="627"/>
      <c r="D93" s="627"/>
      <c r="E93" s="627"/>
      <c r="F93" s="628"/>
      <c r="H93" s="256"/>
      <c r="M93" s="256"/>
    </row>
    <row r="94" spans="1:14" ht="13.5" hidden="1" thickBot="1">
      <c r="A94" s="568" t="s">
        <v>285</v>
      </c>
      <c r="B94" s="289"/>
      <c r="C94" s="290"/>
      <c r="D94" s="569">
        <f>SUM(E94:F94)</f>
        <v>0</v>
      </c>
      <c r="E94" s="569"/>
      <c r="F94" s="570"/>
      <c r="H94" s="256"/>
      <c r="M94" s="256"/>
    </row>
    <row r="95" spans="1:14" ht="13.5" hidden="1" thickBot="1">
      <c r="A95" s="568" t="s">
        <v>286</v>
      </c>
      <c r="B95" s="289"/>
      <c r="C95" s="290"/>
      <c r="D95" s="569">
        <f>SUM(E95:F95)</f>
        <v>0</v>
      </c>
      <c r="E95" s="569"/>
      <c r="F95" s="570"/>
      <c r="H95" s="256"/>
      <c r="M95" s="256"/>
    </row>
    <row r="96" spans="1:14" ht="13.5" hidden="1" thickBot="1">
      <c r="A96" s="571" t="s">
        <v>12</v>
      </c>
      <c r="B96" s="291"/>
      <c r="C96" s="291"/>
      <c r="D96" s="569">
        <f>SUM(E96:F96)</f>
        <v>0</v>
      </c>
      <c r="E96" s="291"/>
      <c r="F96" s="572"/>
      <c r="H96" s="256"/>
      <c r="M96" s="256"/>
    </row>
    <row r="97" spans="1:13" ht="13.5" hidden="1" thickBot="1">
      <c r="A97" s="580"/>
      <c r="B97" s="294"/>
      <c r="C97" s="294"/>
      <c r="D97" s="294"/>
      <c r="E97" s="294"/>
      <c r="F97" s="581"/>
      <c r="H97" s="256"/>
      <c r="M97" s="256"/>
    </row>
    <row r="98" spans="1:13" ht="13.5" hidden="1" thickBot="1">
      <c r="A98" s="565"/>
      <c r="B98" s="582"/>
      <c r="C98" s="583"/>
      <c r="D98" s="567">
        <f>SUM(E98:F98)</f>
        <v>0</v>
      </c>
      <c r="E98" s="567">
        <f>SUM(E100:E102)</f>
        <v>0</v>
      </c>
      <c r="F98" s="563">
        <f>SUM(F100:F102)</f>
        <v>0</v>
      </c>
      <c r="H98" s="256"/>
      <c r="M98" s="256"/>
    </row>
    <row r="99" spans="1:13" ht="13.5" hidden="1" thickBot="1">
      <c r="A99" s="626" t="s">
        <v>284</v>
      </c>
      <c r="B99" s="627"/>
      <c r="C99" s="627"/>
      <c r="D99" s="627"/>
      <c r="E99" s="627"/>
      <c r="F99" s="628"/>
      <c r="H99" s="256"/>
      <c r="M99" s="256"/>
    </row>
    <row r="100" spans="1:13" ht="13.5" hidden="1" thickBot="1">
      <c r="A100" s="568" t="s">
        <v>285</v>
      </c>
      <c r="B100" s="289"/>
      <c r="C100" s="290"/>
      <c r="D100" s="569">
        <f>SUM(E100:F100)</f>
        <v>0</v>
      </c>
      <c r="E100" s="569"/>
      <c r="F100" s="570"/>
      <c r="H100" s="256"/>
      <c r="M100" s="256"/>
    </row>
    <row r="101" spans="1:13" ht="13.5" hidden="1" thickBot="1">
      <c r="A101" s="568" t="s">
        <v>286</v>
      </c>
      <c r="B101" s="289"/>
      <c r="C101" s="290"/>
      <c r="D101" s="569">
        <f>SUM(E101:F101)</f>
        <v>0</v>
      </c>
      <c r="E101" s="569"/>
      <c r="F101" s="570"/>
      <c r="H101" s="256"/>
      <c r="M101" s="256"/>
    </row>
    <row r="102" spans="1:13" ht="13.5" hidden="1" thickBot="1">
      <c r="A102" s="571" t="s">
        <v>12</v>
      </c>
      <c r="B102" s="291"/>
      <c r="C102" s="291"/>
      <c r="D102" s="569">
        <f>SUM(E102:F102)</f>
        <v>0</v>
      </c>
      <c r="E102" s="291"/>
      <c r="F102" s="572"/>
      <c r="H102" s="256"/>
      <c r="M102" s="256"/>
    </row>
    <row r="103" spans="1:13" ht="13.5" hidden="1" thickBot="1">
      <c r="A103" s="295"/>
      <c r="B103" s="296"/>
      <c r="C103" s="296"/>
      <c r="D103" s="296"/>
      <c r="E103" s="296"/>
      <c r="F103" s="584"/>
      <c r="H103" s="256"/>
      <c r="M103" s="256"/>
    </row>
    <row r="104" spans="1:13" ht="51">
      <c r="A104" s="307" t="s">
        <v>309</v>
      </c>
      <c r="B104" s="308" t="s">
        <v>310</v>
      </c>
      <c r="C104" s="309">
        <v>44833</v>
      </c>
      <c r="D104" s="310">
        <f>SUM(E104:F104)</f>
        <v>499228</v>
      </c>
      <c r="E104" s="310">
        <f>SUM(E106:E108)</f>
        <v>489868</v>
      </c>
      <c r="F104" s="577">
        <f>SUM(F106:F108)</f>
        <v>9360</v>
      </c>
      <c r="H104" s="256"/>
      <c r="M104" s="256"/>
    </row>
    <row r="105" spans="1:13">
      <c r="A105" s="668" t="s">
        <v>284</v>
      </c>
      <c r="B105" s="669"/>
      <c r="C105" s="669"/>
      <c r="D105" s="669"/>
      <c r="E105" s="669"/>
      <c r="F105" s="670"/>
      <c r="H105" s="256"/>
      <c r="M105" s="256"/>
    </row>
    <row r="106" spans="1:13">
      <c r="A106" s="311" t="s">
        <v>285</v>
      </c>
      <c r="B106" s="312"/>
      <c r="C106" s="313"/>
      <c r="D106" s="314">
        <f>SUM(E106:F106)</f>
        <v>5921</v>
      </c>
      <c r="E106" s="314">
        <v>5921</v>
      </c>
      <c r="F106" s="578"/>
      <c r="H106" s="256"/>
      <c r="M106" s="256"/>
    </row>
    <row r="107" spans="1:13">
      <c r="A107" s="311" t="s">
        <v>286</v>
      </c>
      <c r="B107" s="312"/>
      <c r="C107" s="313"/>
      <c r="D107" s="314">
        <f>SUM(E107:F107)</f>
        <v>46351</v>
      </c>
      <c r="E107" s="314">
        <v>46351</v>
      </c>
      <c r="F107" s="578"/>
      <c r="H107" s="256"/>
      <c r="M107" s="256"/>
    </row>
    <row r="108" spans="1:13">
      <c r="A108" s="315" t="s">
        <v>12</v>
      </c>
      <c r="B108" s="316"/>
      <c r="C108" s="316"/>
      <c r="D108" s="314">
        <f>SUM(E108:F108)</f>
        <v>446956</v>
      </c>
      <c r="E108" s="316">
        <v>437596</v>
      </c>
      <c r="F108" s="579">
        <v>9360</v>
      </c>
      <c r="H108" s="256"/>
      <c r="M108" s="256"/>
    </row>
    <row r="109" spans="1:13" ht="13.5" thickBot="1">
      <c r="A109" s="357"/>
      <c r="B109" s="358"/>
      <c r="C109" s="358"/>
      <c r="D109" s="358"/>
      <c r="E109" s="358"/>
      <c r="F109" s="585"/>
      <c r="H109" s="256"/>
      <c r="M109" s="256"/>
    </row>
    <row r="110" spans="1:13" ht="51">
      <c r="A110" s="297" t="s">
        <v>267</v>
      </c>
      <c r="B110" s="298" t="s">
        <v>268</v>
      </c>
      <c r="C110" s="299"/>
      <c r="D110" s="300">
        <f>SUM(E110:F110)</f>
        <v>133210</v>
      </c>
      <c r="E110" s="300">
        <f>SUM(E112:E114)</f>
        <v>133210</v>
      </c>
      <c r="F110" s="388">
        <f>SUM(F112:F114)</f>
        <v>0</v>
      </c>
      <c r="H110" s="256"/>
      <c r="M110" s="256"/>
    </row>
    <row r="111" spans="1:13">
      <c r="A111" s="623" t="s">
        <v>284</v>
      </c>
      <c r="B111" s="624"/>
      <c r="C111" s="624"/>
      <c r="D111" s="624"/>
      <c r="E111" s="624"/>
      <c r="F111" s="625"/>
      <c r="H111" s="256"/>
      <c r="M111" s="256"/>
    </row>
    <row r="112" spans="1:13">
      <c r="A112" s="301" t="s">
        <v>285</v>
      </c>
      <c r="B112" s="302"/>
      <c r="C112" s="303"/>
      <c r="D112" s="304">
        <f>SUM(E112:F112)</f>
        <v>73216</v>
      </c>
      <c r="E112" s="304">
        <v>73216</v>
      </c>
      <c r="F112" s="389"/>
      <c r="H112" s="256"/>
      <c r="M112" s="256"/>
    </row>
    <row r="113" spans="1:13">
      <c r="A113" s="301" t="s">
        <v>286</v>
      </c>
      <c r="B113" s="302"/>
      <c r="C113" s="303"/>
      <c r="D113" s="304">
        <f>SUM(E113:F113)</f>
        <v>59994</v>
      </c>
      <c r="E113" s="304">
        <v>59994</v>
      </c>
      <c r="F113" s="389"/>
      <c r="H113" s="256"/>
      <c r="M113" s="256"/>
    </row>
    <row r="114" spans="1:13">
      <c r="A114" s="305" t="s">
        <v>12</v>
      </c>
      <c r="B114" s="306"/>
      <c r="C114" s="306"/>
      <c r="D114" s="304">
        <f>SUM(E114:F114)</f>
        <v>0</v>
      </c>
      <c r="E114" s="306"/>
      <c r="F114" s="390"/>
      <c r="H114" s="256"/>
      <c r="M114" s="256"/>
    </row>
    <row r="115" spans="1:13" ht="13.5" thickBot="1">
      <c r="A115" s="323"/>
      <c r="B115" s="324"/>
      <c r="C115" s="324"/>
      <c r="D115" s="324"/>
      <c r="E115" s="324"/>
      <c r="F115" s="392"/>
      <c r="H115" s="256"/>
      <c r="M115" s="256"/>
    </row>
    <row r="116" spans="1:13" ht="27" customHeight="1">
      <c r="A116" s="297" t="s">
        <v>520</v>
      </c>
      <c r="B116" s="298" t="s">
        <v>269</v>
      </c>
      <c r="C116" s="299"/>
      <c r="D116" s="300">
        <f>SUM(E116:F116)</f>
        <v>73058</v>
      </c>
      <c r="E116" s="300">
        <f>SUM(E118:E120)</f>
        <v>73058</v>
      </c>
      <c r="F116" s="388">
        <f>SUM(F118:F120)</f>
        <v>0</v>
      </c>
      <c r="H116" s="256"/>
      <c r="M116" s="256"/>
    </row>
    <row r="117" spans="1:13">
      <c r="A117" s="623" t="s">
        <v>284</v>
      </c>
      <c r="B117" s="624"/>
      <c r="C117" s="624"/>
      <c r="D117" s="624"/>
      <c r="E117" s="624"/>
      <c r="F117" s="625"/>
      <c r="H117" s="256"/>
      <c r="M117" s="256"/>
    </row>
    <row r="118" spans="1:13">
      <c r="A118" s="301" t="s">
        <v>285</v>
      </c>
      <c r="B118" s="302"/>
      <c r="C118" s="303"/>
      <c r="D118" s="304">
        <f>SUM(E118:F118)</f>
        <v>70350</v>
      </c>
      <c r="E118" s="304">
        <v>70350</v>
      </c>
      <c r="F118" s="389"/>
      <c r="H118" s="256"/>
      <c r="M118" s="256"/>
    </row>
    <row r="119" spans="1:13">
      <c r="A119" s="301" t="s">
        <v>286</v>
      </c>
      <c r="B119" s="302"/>
      <c r="C119" s="303"/>
      <c r="D119" s="304">
        <f>SUM(E119:F119)</f>
        <v>2708</v>
      </c>
      <c r="E119" s="304">
        <v>2708</v>
      </c>
      <c r="F119" s="389"/>
      <c r="H119" s="256"/>
      <c r="M119" s="256"/>
    </row>
    <row r="120" spans="1:13">
      <c r="A120" s="305" t="s">
        <v>12</v>
      </c>
      <c r="B120" s="306"/>
      <c r="C120" s="306"/>
      <c r="D120" s="304">
        <f>SUM(E120:F120)</f>
        <v>0</v>
      </c>
      <c r="E120" s="306"/>
      <c r="F120" s="390"/>
      <c r="H120" s="256"/>
      <c r="M120" s="256"/>
    </row>
    <row r="121" spans="1:13" ht="13.5" thickBot="1">
      <c r="A121" s="292"/>
      <c r="B121" s="293"/>
      <c r="C121" s="293"/>
      <c r="D121" s="293"/>
      <c r="E121" s="293"/>
      <c r="F121" s="576"/>
      <c r="H121" s="256"/>
      <c r="M121" s="256"/>
    </row>
    <row r="122" spans="1:13" ht="25.5">
      <c r="A122" s="297" t="s">
        <v>521</v>
      </c>
      <c r="B122" s="298" t="s">
        <v>291</v>
      </c>
      <c r="C122" s="299"/>
      <c r="D122" s="300">
        <f>SUM(E122:F122)</f>
        <v>227</v>
      </c>
      <c r="E122" s="300">
        <f>SUM(E124:E126)</f>
        <v>227</v>
      </c>
      <c r="F122" s="388">
        <f>SUM(F124:F126)</f>
        <v>0</v>
      </c>
      <c r="G122" s="256"/>
      <c r="H122" s="256"/>
      <c r="M122" s="256"/>
    </row>
    <row r="123" spans="1:13">
      <c r="A123" s="623" t="s">
        <v>284</v>
      </c>
      <c r="B123" s="624"/>
      <c r="C123" s="624"/>
      <c r="D123" s="624"/>
      <c r="E123" s="624"/>
      <c r="F123" s="625"/>
      <c r="H123" s="256"/>
      <c r="M123" s="256"/>
    </row>
    <row r="124" spans="1:13">
      <c r="A124" s="301" t="s">
        <v>285</v>
      </c>
      <c r="B124" s="302"/>
      <c r="C124" s="303"/>
      <c r="D124" s="304">
        <f>SUM(E124:F124)</f>
        <v>0</v>
      </c>
      <c r="E124" s="304"/>
      <c r="F124" s="389"/>
      <c r="H124" s="256"/>
      <c r="M124" s="256"/>
    </row>
    <row r="125" spans="1:13">
      <c r="A125" s="301" t="s">
        <v>286</v>
      </c>
      <c r="B125" s="302"/>
      <c r="C125" s="303"/>
      <c r="D125" s="304">
        <f>SUM(E125:F125)</f>
        <v>227</v>
      </c>
      <c r="E125" s="304">
        <v>227</v>
      </c>
      <c r="F125" s="389"/>
      <c r="H125" s="256"/>
    </row>
    <row r="126" spans="1:13">
      <c r="A126" s="305" t="s">
        <v>12</v>
      </c>
      <c r="B126" s="306"/>
      <c r="C126" s="306"/>
      <c r="D126" s="304">
        <f>SUM(E126:F126)</f>
        <v>0</v>
      </c>
      <c r="E126" s="306"/>
      <c r="F126" s="390"/>
      <c r="H126" s="256"/>
    </row>
    <row r="127" spans="1:13">
      <c r="A127" s="305"/>
      <c r="B127" s="306"/>
      <c r="C127" s="306"/>
      <c r="D127" s="304"/>
      <c r="E127" s="306"/>
      <c r="F127" s="390"/>
      <c r="H127" s="256"/>
    </row>
    <row r="128" spans="1:13" hidden="1">
      <c r="A128" s="565"/>
      <c r="B128" s="566"/>
      <c r="C128" s="288"/>
      <c r="D128" s="567">
        <f>SUM(E128:F128)</f>
        <v>0</v>
      </c>
      <c r="E128" s="567">
        <f>SUM(E130:E132)</f>
        <v>0</v>
      </c>
      <c r="F128" s="563">
        <f>SUM(F130:F132)</f>
        <v>0</v>
      </c>
      <c r="H128" s="256"/>
    </row>
    <row r="129" spans="1:14" hidden="1">
      <c r="A129" s="626" t="s">
        <v>284</v>
      </c>
      <c r="B129" s="627"/>
      <c r="C129" s="627"/>
      <c r="D129" s="627"/>
      <c r="E129" s="627"/>
      <c r="F129" s="628"/>
      <c r="H129" s="256"/>
    </row>
    <row r="130" spans="1:14" hidden="1">
      <c r="A130" s="568" t="s">
        <v>285</v>
      </c>
      <c r="B130" s="289"/>
      <c r="C130" s="290"/>
      <c r="D130" s="569">
        <f>SUM(E130:F130)</f>
        <v>0</v>
      </c>
      <c r="E130" s="569"/>
      <c r="F130" s="570"/>
      <c r="H130" s="256"/>
    </row>
    <row r="131" spans="1:14" hidden="1">
      <c r="A131" s="568" t="s">
        <v>286</v>
      </c>
      <c r="B131" s="289"/>
      <c r="C131" s="290"/>
      <c r="D131" s="569">
        <f>SUM(E131:F131)</f>
        <v>0</v>
      </c>
      <c r="E131" s="569"/>
      <c r="F131" s="570"/>
      <c r="H131" s="256"/>
    </row>
    <row r="132" spans="1:14" hidden="1">
      <c r="A132" s="571" t="s">
        <v>12</v>
      </c>
      <c r="B132" s="291"/>
      <c r="C132" s="291"/>
      <c r="D132" s="569">
        <f>SUM(E132:F132)</f>
        <v>0</v>
      </c>
      <c r="E132" s="291"/>
      <c r="F132" s="572"/>
      <c r="H132" s="256"/>
    </row>
    <row r="133" spans="1:14" ht="13.5" thickBot="1">
      <c r="A133" s="292"/>
      <c r="B133" s="293"/>
      <c r="C133" s="293"/>
      <c r="D133" s="586"/>
      <c r="E133" s="293"/>
      <c r="F133" s="576"/>
      <c r="H133" s="256"/>
    </row>
    <row r="134" spans="1:14" ht="25.5">
      <c r="A134" s="297" t="s">
        <v>522</v>
      </c>
      <c r="B134" s="566"/>
      <c r="C134" s="288"/>
      <c r="D134" s="300">
        <f>SUM(E134:F134)</f>
        <v>5747</v>
      </c>
      <c r="E134" s="300">
        <f>SUM(E136:E138)</f>
        <v>5747</v>
      </c>
      <c r="F134" s="388">
        <f>SUM(F136:F138)</f>
        <v>0</v>
      </c>
      <c r="H134" s="256"/>
    </row>
    <row r="135" spans="1:14">
      <c r="A135" s="623" t="s">
        <v>284</v>
      </c>
      <c r="B135" s="624"/>
      <c r="C135" s="624"/>
      <c r="D135" s="624"/>
      <c r="E135" s="624"/>
      <c r="F135" s="625"/>
      <c r="H135" s="256"/>
    </row>
    <row r="136" spans="1:14">
      <c r="A136" s="301" t="s">
        <v>285</v>
      </c>
      <c r="B136" s="302"/>
      <c r="C136" s="303"/>
      <c r="D136" s="304">
        <f>SUM(E136:F136)</f>
        <v>5587</v>
      </c>
      <c r="E136" s="304">
        <v>5587</v>
      </c>
      <c r="F136" s="389"/>
      <c r="H136" s="256"/>
    </row>
    <row r="137" spans="1:14">
      <c r="A137" s="301" t="s">
        <v>286</v>
      </c>
      <c r="B137" s="302"/>
      <c r="C137" s="303"/>
      <c r="D137" s="304">
        <f>SUM(E137:F137)</f>
        <v>160</v>
      </c>
      <c r="E137" s="304">
        <v>160</v>
      </c>
      <c r="F137" s="389"/>
      <c r="H137" s="256"/>
    </row>
    <row r="138" spans="1:14">
      <c r="A138" s="305" t="s">
        <v>12</v>
      </c>
      <c r="B138" s="306"/>
      <c r="C138" s="306"/>
      <c r="D138" s="304">
        <f>SUM(E138:F138)</f>
        <v>0</v>
      </c>
      <c r="E138" s="306"/>
      <c r="F138" s="390"/>
      <c r="H138" s="256"/>
    </row>
    <row r="139" spans="1:14" ht="13.5" thickBot="1">
      <c r="A139" s="292"/>
      <c r="B139" s="293"/>
      <c r="C139" s="293"/>
      <c r="D139" s="293"/>
      <c r="E139" s="293"/>
      <c r="F139" s="392"/>
      <c r="H139" s="256"/>
    </row>
    <row r="140" spans="1:14" ht="15.75">
      <c r="A140" s="330" t="s">
        <v>292</v>
      </c>
      <c r="B140" s="331"/>
      <c r="C140" s="332"/>
      <c r="D140" s="333">
        <f>SUM(E140:F140)</f>
        <v>4603920</v>
      </c>
      <c r="E140" s="333">
        <f>SUM(E142:E144)</f>
        <v>4495286</v>
      </c>
      <c r="F140" s="393">
        <f>SUM(F142:F144)</f>
        <v>108634</v>
      </c>
      <c r="H140" s="256"/>
    </row>
    <row r="141" spans="1:14" ht="15.75">
      <c r="A141" s="671" t="s">
        <v>284</v>
      </c>
      <c r="B141" s="672"/>
      <c r="C141" s="672"/>
      <c r="D141" s="672"/>
      <c r="E141" s="672"/>
      <c r="F141" s="673"/>
      <c r="G141" s="252"/>
      <c r="H141" s="256"/>
      <c r="I141" s="252"/>
      <c r="J141" s="252"/>
      <c r="K141" s="252"/>
      <c r="L141" s="252"/>
      <c r="M141" s="252"/>
      <c r="N141" s="252"/>
    </row>
    <row r="142" spans="1:14" ht="15.75">
      <c r="A142" s="334" t="s">
        <v>285</v>
      </c>
      <c r="B142" s="335"/>
      <c r="C142" s="336"/>
      <c r="D142" s="337">
        <f>SUM(E142:F142)</f>
        <v>415245</v>
      </c>
      <c r="E142" s="337">
        <f>SUM(E21+E27+E33+E39+E45+E52+E58+E64+E70+E76+E82+E88+E94+E100+E106+E112+E118+E124+E130+E136)</f>
        <v>415245</v>
      </c>
      <c r="F142" s="337">
        <f>SUM(F21+F27+F33+F39+F45+F52+F58+F64+F70+F76+F82+F88+F94+F100+F106+F112+F118+F124+F130+F136)</f>
        <v>0</v>
      </c>
      <c r="G142" s="340"/>
      <c r="H142" s="256"/>
      <c r="I142" s="340"/>
      <c r="J142" s="340"/>
      <c r="K142" s="340"/>
      <c r="L142" s="340"/>
      <c r="M142" s="261"/>
      <c r="N142" s="252"/>
    </row>
    <row r="143" spans="1:14" ht="15.75">
      <c r="A143" s="334" t="s">
        <v>286</v>
      </c>
      <c r="B143" s="335"/>
      <c r="C143" s="336"/>
      <c r="D143" s="337">
        <f>SUM(E143:F143)</f>
        <v>1502909</v>
      </c>
      <c r="E143" s="337">
        <f t="shared" ref="E143:F144" si="0">SUM(E22+E28+E34+E40+E46+E53+E59+E65+E71+E77+E83+E89+E95+E101+E107+E113+E119+E125+E131+E137)</f>
        <v>1475554</v>
      </c>
      <c r="F143" s="337">
        <f t="shared" si="0"/>
        <v>27355</v>
      </c>
      <c r="G143" s="261"/>
      <c r="H143" s="256"/>
      <c r="I143" s="261"/>
      <c r="J143" s="261"/>
      <c r="K143" s="261"/>
      <c r="L143" s="252"/>
      <c r="M143" s="252"/>
      <c r="N143" s="252"/>
    </row>
    <row r="144" spans="1:14" ht="15.75">
      <c r="A144" s="338" t="s">
        <v>12</v>
      </c>
      <c r="B144" s="339"/>
      <c r="C144" s="339"/>
      <c r="D144" s="337">
        <f>SUM(E144:F144)</f>
        <v>2685766</v>
      </c>
      <c r="E144" s="337">
        <f t="shared" si="0"/>
        <v>2604487</v>
      </c>
      <c r="F144" s="337">
        <f t="shared" si="0"/>
        <v>81279</v>
      </c>
      <c r="G144" s="261"/>
      <c r="H144" s="256"/>
      <c r="I144" s="261"/>
      <c r="J144" s="341"/>
      <c r="K144" s="261"/>
      <c r="L144" s="252"/>
      <c r="M144" s="252"/>
      <c r="N144" s="252"/>
    </row>
    <row r="145" spans="1:14">
      <c r="A145" s="254"/>
      <c r="B145" s="255"/>
      <c r="C145" s="255"/>
      <c r="D145" s="255"/>
      <c r="E145" s="255"/>
      <c r="F145" s="392"/>
      <c r="G145" s="261"/>
      <c r="H145" s="256"/>
      <c r="I145" s="261"/>
      <c r="J145" s="261"/>
      <c r="K145" s="261"/>
      <c r="L145" s="252"/>
      <c r="M145" s="252"/>
      <c r="N145" s="252"/>
    </row>
    <row r="146" spans="1:14" ht="13.5" thickBot="1">
      <c r="A146" s="257"/>
      <c r="B146" s="258"/>
      <c r="C146" s="258"/>
      <c r="D146" s="258"/>
      <c r="E146" s="258"/>
      <c r="F146" s="394"/>
      <c r="G146" s="329"/>
      <c r="H146" s="256"/>
      <c r="I146" s="329"/>
      <c r="J146" s="329"/>
      <c r="K146" s="329"/>
      <c r="L146" s="256"/>
    </row>
    <row r="147" spans="1:14">
      <c r="A147" s="259"/>
      <c r="D147" s="260"/>
      <c r="E147" s="260"/>
      <c r="F147" s="395"/>
      <c r="G147" s="327"/>
      <c r="H147" s="327"/>
      <c r="I147" s="261"/>
      <c r="J147" s="261"/>
      <c r="K147" s="328"/>
    </row>
    <row r="148" spans="1:14">
      <c r="D148" s="260"/>
      <c r="E148" s="260"/>
      <c r="F148" s="395"/>
      <c r="G148" s="261"/>
      <c r="H148" s="261"/>
      <c r="I148" s="260"/>
      <c r="J148" s="261"/>
      <c r="K148" s="328"/>
    </row>
    <row r="149" spans="1:14" ht="13.5">
      <c r="A149" s="189" t="s">
        <v>202</v>
      </c>
      <c r="D149" s="260"/>
      <c r="E149" s="260"/>
      <c r="F149" s="395"/>
      <c r="G149" s="260"/>
      <c r="H149" s="261"/>
      <c r="I149" s="260"/>
      <c r="J149" s="261"/>
      <c r="K149" s="328"/>
    </row>
    <row r="150" spans="1:14">
      <c r="A150" s="559"/>
      <c r="D150" s="260"/>
      <c r="E150" s="260"/>
      <c r="F150" s="395"/>
      <c r="G150" s="261"/>
      <c r="H150" s="260"/>
      <c r="I150" s="261"/>
      <c r="J150" s="261"/>
      <c r="K150" s="328"/>
      <c r="L150" s="256"/>
    </row>
    <row r="151" spans="1:14">
      <c r="A151" s="560" t="s">
        <v>73</v>
      </c>
      <c r="D151" s="261"/>
      <c r="E151" s="261"/>
      <c r="F151" s="214"/>
      <c r="G151" s="260"/>
      <c r="H151" s="261"/>
      <c r="I151" s="261"/>
      <c r="J151" s="261"/>
      <c r="K151" s="328"/>
    </row>
    <row r="152" spans="1:14">
      <c r="A152" s="191"/>
      <c r="G152" s="328"/>
      <c r="H152" s="328"/>
      <c r="I152" s="328"/>
      <c r="J152" s="328"/>
      <c r="K152" s="328"/>
    </row>
    <row r="153" spans="1:14">
      <c r="G153" s="328"/>
      <c r="H153" s="328"/>
      <c r="I153" s="328"/>
      <c r="J153" s="328"/>
      <c r="K153" s="328"/>
    </row>
    <row r="154" spans="1:14">
      <c r="G154" s="328"/>
      <c r="H154" s="328"/>
      <c r="I154" s="328"/>
      <c r="J154" s="328"/>
      <c r="K154" s="328"/>
    </row>
  </sheetData>
  <mergeCells count="53">
    <mergeCell ref="A117:F117"/>
    <mergeCell ref="A123:F123"/>
    <mergeCell ref="A135:F135"/>
    <mergeCell ref="A141:F141"/>
    <mergeCell ref="A81:F81"/>
    <mergeCell ref="A87:F87"/>
    <mergeCell ref="A93:F93"/>
    <mergeCell ref="A99:F99"/>
    <mergeCell ref="A111:F111"/>
    <mergeCell ref="A105:F105"/>
    <mergeCell ref="A129:F129"/>
    <mergeCell ref="A51:F51"/>
    <mergeCell ref="A57:F57"/>
    <mergeCell ref="A63:F63"/>
    <mergeCell ref="A69:F69"/>
    <mergeCell ref="A75:F75"/>
    <mergeCell ref="E1:F1"/>
    <mergeCell ref="A2:F2"/>
    <mergeCell ref="A3:C3"/>
    <mergeCell ref="D3:F3"/>
    <mergeCell ref="A4:C4"/>
    <mergeCell ref="D4:F4"/>
    <mergeCell ref="A5:C5"/>
    <mergeCell ref="D5:F5"/>
    <mergeCell ref="A9:C9"/>
    <mergeCell ref="D9:F9"/>
    <mergeCell ref="A10:C10"/>
    <mergeCell ref="D10:F10"/>
    <mergeCell ref="A8:C8"/>
    <mergeCell ref="D8:F8"/>
    <mergeCell ref="A6:C6"/>
    <mergeCell ref="D6:F6"/>
    <mergeCell ref="A7:C7"/>
    <mergeCell ref="D7:F7"/>
    <mergeCell ref="A11:C11"/>
    <mergeCell ref="D11:F11"/>
    <mergeCell ref="A12:C12"/>
    <mergeCell ref="D12:F12"/>
    <mergeCell ref="A13:C13"/>
    <mergeCell ref="D13:F13"/>
    <mergeCell ref="A15:C15"/>
    <mergeCell ref="D15:F15"/>
    <mergeCell ref="D16:F16"/>
    <mergeCell ref="A16:A18"/>
    <mergeCell ref="B16:B18"/>
    <mergeCell ref="C16:C18"/>
    <mergeCell ref="D17:D18"/>
    <mergeCell ref="E17:F17"/>
    <mergeCell ref="A44:F44"/>
    <mergeCell ref="A20:F20"/>
    <mergeCell ref="A26:F26"/>
    <mergeCell ref="A32:F32"/>
    <mergeCell ref="A38:F38"/>
  </mergeCells>
  <pageMargins left="0.31496062992125984" right="0" top="0.35433070866141736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7"/>
  <sheetViews>
    <sheetView topLeftCell="C1" workbookViewId="0">
      <selection activeCell="K6" sqref="K6"/>
    </sheetView>
  </sheetViews>
  <sheetFormatPr defaultRowHeight="15"/>
  <cols>
    <col min="1" max="1" width="5.7109375" customWidth="1"/>
    <col min="2" max="2" width="39.5703125" customWidth="1"/>
    <col min="3" max="3" width="11" style="404" customWidth="1"/>
    <col min="4" max="4" width="10.140625" style="404" customWidth="1"/>
    <col min="5" max="5" width="9.140625" style="404" customWidth="1"/>
    <col min="6" max="6" width="11.85546875" style="405" customWidth="1"/>
    <col min="7" max="7" width="9.140625" style="404" customWidth="1"/>
    <col min="8" max="8" width="12.5703125" style="407" customWidth="1"/>
    <col min="9" max="9" width="9.140625" customWidth="1"/>
    <col min="10" max="10" width="11.5703125" customWidth="1"/>
    <col min="11" max="11" width="9.140625" style="276"/>
    <col min="12" max="12" width="11.140625" style="276" customWidth="1"/>
    <col min="13" max="13" width="11" style="276" customWidth="1"/>
    <col min="14" max="14" width="10.85546875" style="276" customWidth="1"/>
    <col min="15" max="15" width="9.140625" style="276"/>
    <col min="16" max="16" width="10.85546875" style="276" customWidth="1"/>
    <col min="17" max="17" width="11.140625" style="276" customWidth="1"/>
    <col min="18" max="18" width="11.28515625" customWidth="1"/>
    <col min="142" max="142" width="4.7109375" customWidth="1"/>
    <col min="143" max="143" width="48.28515625" customWidth="1"/>
    <col min="144" max="144" width="10.28515625" customWidth="1"/>
    <col min="148" max="148" width="7.42578125" customWidth="1"/>
    <col min="150" max="150" width="9.85546875" customWidth="1"/>
    <col min="219" max="219" width="5.7109375" customWidth="1"/>
    <col min="220" max="220" width="43.140625" customWidth="1"/>
    <col min="221" max="221" width="11.7109375" customWidth="1"/>
    <col min="222" max="222" width="19.42578125" customWidth="1"/>
    <col min="223" max="223" width="14.5703125" customWidth="1"/>
    <col min="398" max="398" width="4.7109375" customWidth="1"/>
    <col min="399" max="399" width="48.28515625" customWidth="1"/>
    <col min="400" max="400" width="10.28515625" customWidth="1"/>
    <col min="404" max="404" width="7.42578125" customWidth="1"/>
    <col min="406" max="406" width="9.85546875" customWidth="1"/>
    <col min="475" max="475" width="5.7109375" customWidth="1"/>
    <col min="476" max="476" width="43.140625" customWidth="1"/>
    <col min="477" max="477" width="11.7109375" customWidth="1"/>
    <col min="478" max="478" width="19.42578125" customWidth="1"/>
    <col min="479" max="479" width="14.5703125" customWidth="1"/>
    <col min="654" max="654" width="4.7109375" customWidth="1"/>
    <col min="655" max="655" width="48.28515625" customWidth="1"/>
    <col min="656" max="656" width="10.28515625" customWidth="1"/>
    <col min="660" max="660" width="7.42578125" customWidth="1"/>
    <col min="662" max="662" width="9.85546875" customWidth="1"/>
    <col min="731" max="731" width="5.7109375" customWidth="1"/>
    <col min="732" max="732" width="43.140625" customWidth="1"/>
    <col min="733" max="733" width="11.7109375" customWidth="1"/>
    <col min="734" max="734" width="19.42578125" customWidth="1"/>
    <col min="735" max="735" width="14.5703125" customWidth="1"/>
    <col min="910" max="910" width="4.7109375" customWidth="1"/>
    <col min="911" max="911" width="48.28515625" customWidth="1"/>
    <col min="912" max="912" width="10.28515625" customWidth="1"/>
    <col min="916" max="916" width="7.42578125" customWidth="1"/>
    <col min="918" max="918" width="9.85546875" customWidth="1"/>
    <col min="987" max="987" width="5.7109375" customWidth="1"/>
    <col min="988" max="988" width="43.140625" customWidth="1"/>
    <col min="989" max="989" width="11.7109375" customWidth="1"/>
    <col min="990" max="990" width="19.42578125" customWidth="1"/>
    <col min="991" max="991" width="14.5703125" customWidth="1"/>
    <col min="1166" max="1166" width="4.7109375" customWidth="1"/>
    <col min="1167" max="1167" width="48.28515625" customWidth="1"/>
    <col min="1168" max="1168" width="10.28515625" customWidth="1"/>
    <col min="1172" max="1172" width="7.42578125" customWidth="1"/>
    <col min="1174" max="1174" width="9.85546875" customWidth="1"/>
    <col min="1243" max="1243" width="5.7109375" customWidth="1"/>
    <col min="1244" max="1244" width="43.140625" customWidth="1"/>
    <col min="1245" max="1245" width="11.7109375" customWidth="1"/>
    <col min="1246" max="1246" width="19.42578125" customWidth="1"/>
    <col min="1247" max="1247" width="14.5703125" customWidth="1"/>
    <col min="1422" max="1422" width="4.7109375" customWidth="1"/>
    <col min="1423" max="1423" width="48.28515625" customWidth="1"/>
    <col min="1424" max="1424" width="10.28515625" customWidth="1"/>
    <col min="1428" max="1428" width="7.42578125" customWidth="1"/>
    <col min="1430" max="1430" width="9.85546875" customWidth="1"/>
    <col min="1499" max="1499" width="5.7109375" customWidth="1"/>
    <col min="1500" max="1500" width="43.140625" customWidth="1"/>
    <col min="1501" max="1501" width="11.7109375" customWidth="1"/>
    <col min="1502" max="1502" width="19.42578125" customWidth="1"/>
    <col min="1503" max="1503" width="14.5703125" customWidth="1"/>
    <col min="1678" max="1678" width="4.7109375" customWidth="1"/>
    <col min="1679" max="1679" width="48.28515625" customWidth="1"/>
    <col min="1680" max="1680" width="10.28515625" customWidth="1"/>
    <col min="1684" max="1684" width="7.42578125" customWidth="1"/>
    <col min="1686" max="1686" width="9.85546875" customWidth="1"/>
    <col min="1755" max="1755" width="5.7109375" customWidth="1"/>
    <col min="1756" max="1756" width="43.140625" customWidth="1"/>
    <col min="1757" max="1757" width="11.7109375" customWidth="1"/>
    <col min="1758" max="1758" width="19.42578125" customWidth="1"/>
    <col min="1759" max="1759" width="14.5703125" customWidth="1"/>
    <col min="1934" max="1934" width="4.7109375" customWidth="1"/>
    <col min="1935" max="1935" width="48.28515625" customWidth="1"/>
    <col min="1936" max="1936" width="10.28515625" customWidth="1"/>
    <col min="1940" max="1940" width="7.42578125" customWidth="1"/>
    <col min="1942" max="1942" width="9.85546875" customWidth="1"/>
    <col min="2011" max="2011" width="5.7109375" customWidth="1"/>
    <col min="2012" max="2012" width="43.140625" customWidth="1"/>
    <col min="2013" max="2013" width="11.7109375" customWidth="1"/>
    <col min="2014" max="2014" width="19.42578125" customWidth="1"/>
    <col min="2015" max="2015" width="14.5703125" customWidth="1"/>
    <col min="2190" max="2190" width="4.7109375" customWidth="1"/>
    <col min="2191" max="2191" width="48.28515625" customWidth="1"/>
    <col min="2192" max="2192" width="10.28515625" customWidth="1"/>
    <col min="2196" max="2196" width="7.42578125" customWidth="1"/>
    <col min="2198" max="2198" width="9.85546875" customWidth="1"/>
    <col min="2267" max="2267" width="5.7109375" customWidth="1"/>
    <col min="2268" max="2268" width="43.140625" customWidth="1"/>
    <col min="2269" max="2269" width="11.7109375" customWidth="1"/>
    <col min="2270" max="2270" width="19.42578125" customWidth="1"/>
    <col min="2271" max="2271" width="14.5703125" customWidth="1"/>
    <col min="2446" max="2446" width="4.7109375" customWidth="1"/>
    <col min="2447" max="2447" width="48.28515625" customWidth="1"/>
    <col min="2448" max="2448" width="10.28515625" customWidth="1"/>
    <col min="2452" max="2452" width="7.42578125" customWidth="1"/>
    <col min="2454" max="2454" width="9.85546875" customWidth="1"/>
    <col min="2523" max="2523" width="5.7109375" customWidth="1"/>
    <col min="2524" max="2524" width="43.140625" customWidth="1"/>
    <col min="2525" max="2525" width="11.7109375" customWidth="1"/>
    <col min="2526" max="2526" width="19.42578125" customWidth="1"/>
    <col min="2527" max="2527" width="14.5703125" customWidth="1"/>
    <col min="2702" max="2702" width="4.7109375" customWidth="1"/>
    <col min="2703" max="2703" width="48.28515625" customWidth="1"/>
    <col min="2704" max="2704" width="10.28515625" customWidth="1"/>
    <col min="2708" max="2708" width="7.42578125" customWidth="1"/>
    <col min="2710" max="2710" width="9.85546875" customWidth="1"/>
    <col min="2779" max="2779" width="5.7109375" customWidth="1"/>
    <col min="2780" max="2780" width="43.140625" customWidth="1"/>
    <col min="2781" max="2781" width="11.7109375" customWidth="1"/>
    <col min="2782" max="2782" width="19.42578125" customWidth="1"/>
    <col min="2783" max="2783" width="14.5703125" customWidth="1"/>
    <col min="2958" max="2958" width="4.7109375" customWidth="1"/>
    <col min="2959" max="2959" width="48.28515625" customWidth="1"/>
    <col min="2960" max="2960" width="10.28515625" customWidth="1"/>
    <col min="2964" max="2964" width="7.42578125" customWidth="1"/>
    <col min="2966" max="2966" width="9.85546875" customWidth="1"/>
    <col min="3035" max="3035" width="5.7109375" customWidth="1"/>
    <col min="3036" max="3036" width="43.140625" customWidth="1"/>
    <col min="3037" max="3037" width="11.7109375" customWidth="1"/>
    <col min="3038" max="3038" width="19.42578125" customWidth="1"/>
    <col min="3039" max="3039" width="14.5703125" customWidth="1"/>
    <col min="3214" max="3214" width="4.7109375" customWidth="1"/>
    <col min="3215" max="3215" width="48.28515625" customWidth="1"/>
    <col min="3216" max="3216" width="10.28515625" customWidth="1"/>
    <col min="3220" max="3220" width="7.42578125" customWidth="1"/>
    <col min="3222" max="3222" width="9.85546875" customWidth="1"/>
    <col min="3291" max="3291" width="5.7109375" customWidth="1"/>
    <col min="3292" max="3292" width="43.140625" customWidth="1"/>
    <col min="3293" max="3293" width="11.7109375" customWidth="1"/>
    <col min="3294" max="3294" width="19.42578125" customWidth="1"/>
    <col min="3295" max="3295" width="14.5703125" customWidth="1"/>
    <col min="3470" max="3470" width="4.7109375" customWidth="1"/>
    <col min="3471" max="3471" width="48.28515625" customWidth="1"/>
    <col min="3472" max="3472" width="10.28515625" customWidth="1"/>
    <col min="3476" max="3476" width="7.42578125" customWidth="1"/>
    <col min="3478" max="3478" width="9.85546875" customWidth="1"/>
    <col min="3547" max="3547" width="5.7109375" customWidth="1"/>
    <col min="3548" max="3548" width="43.140625" customWidth="1"/>
    <col min="3549" max="3549" width="11.7109375" customWidth="1"/>
    <col min="3550" max="3550" width="19.42578125" customWidth="1"/>
    <col min="3551" max="3551" width="14.5703125" customWidth="1"/>
    <col min="3726" max="3726" width="4.7109375" customWidth="1"/>
    <col min="3727" max="3727" width="48.28515625" customWidth="1"/>
    <col min="3728" max="3728" width="10.28515625" customWidth="1"/>
    <col min="3732" max="3732" width="7.42578125" customWidth="1"/>
    <col min="3734" max="3734" width="9.85546875" customWidth="1"/>
    <col min="3803" max="3803" width="5.7109375" customWidth="1"/>
    <col min="3804" max="3804" width="43.140625" customWidth="1"/>
    <col min="3805" max="3805" width="11.7109375" customWidth="1"/>
    <col min="3806" max="3806" width="19.42578125" customWidth="1"/>
    <col min="3807" max="3807" width="14.5703125" customWidth="1"/>
    <col min="3982" max="3982" width="4.7109375" customWidth="1"/>
    <col min="3983" max="3983" width="48.28515625" customWidth="1"/>
    <col min="3984" max="3984" width="10.28515625" customWidth="1"/>
    <col min="3988" max="3988" width="7.42578125" customWidth="1"/>
    <col min="3990" max="3990" width="9.85546875" customWidth="1"/>
    <col min="4059" max="4059" width="5.7109375" customWidth="1"/>
    <col min="4060" max="4060" width="43.140625" customWidth="1"/>
    <col min="4061" max="4061" width="11.7109375" customWidth="1"/>
    <col min="4062" max="4062" width="19.42578125" customWidth="1"/>
    <col min="4063" max="4063" width="14.5703125" customWidth="1"/>
    <col min="4238" max="4238" width="4.7109375" customWidth="1"/>
    <col min="4239" max="4239" width="48.28515625" customWidth="1"/>
    <col min="4240" max="4240" width="10.28515625" customWidth="1"/>
    <col min="4244" max="4244" width="7.42578125" customWidth="1"/>
    <col min="4246" max="4246" width="9.85546875" customWidth="1"/>
    <col min="4315" max="4315" width="5.7109375" customWidth="1"/>
    <col min="4316" max="4316" width="43.140625" customWidth="1"/>
    <col min="4317" max="4317" width="11.7109375" customWidth="1"/>
    <col min="4318" max="4318" width="19.42578125" customWidth="1"/>
    <col min="4319" max="4319" width="14.5703125" customWidth="1"/>
    <col min="4494" max="4494" width="4.7109375" customWidth="1"/>
    <col min="4495" max="4495" width="48.28515625" customWidth="1"/>
    <col min="4496" max="4496" width="10.28515625" customWidth="1"/>
    <col min="4500" max="4500" width="7.42578125" customWidth="1"/>
    <col min="4502" max="4502" width="9.85546875" customWidth="1"/>
    <col min="4571" max="4571" width="5.7109375" customWidth="1"/>
    <col min="4572" max="4572" width="43.140625" customWidth="1"/>
    <col min="4573" max="4573" width="11.7109375" customWidth="1"/>
    <col min="4574" max="4574" width="19.42578125" customWidth="1"/>
    <col min="4575" max="4575" width="14.5703125" customWidth="1"/>
    <col min="4750" max="4750" width="4.7109375" customWidth="1"/>
    <col min="4751" max="4751" width="48.28515625" customWidth="1"/>
    <col min="4752" max="4752" width="10.28515625" customWidth="1"/>
    <col min="4756" max="4756" width="7.42578125" customWidth="1"/>
    <col min="4758" max="4758" width="9.85546875" customWidth="1"/>
    <col min="4827" max="4827" width="5.7109375" customWidth="1"/>
    <col min="4828" max="4828" width="43.140625" customWidth="1"/>
    <col min="4829" max="4829" width="11.7109375" customWidth="1"/>
    <col min="4830" max="4830" width="19.42578125" customWidth="1"/>
    <col min="4831" max="4831" width="14.5703125" customWidth="1"/>
    <col min="5006" max="5006" width="4.7109375" customWidth="1"/>
    <col min="5007" max="5007" width="48.28515625" customWidth="1"/>
    <col min="5008" max="5008" width="10.28515625" customWidth="1"/>
    <col min="5012" max="5012" width="7.42578125" customWidth="1"/>
    <col min="5014" max="5014" width="9.85546875" customWidth="1"/>
    <col min="5083" max="5083" width="5.7109375" customWidth="1"/>
    <col min="5084" max="5084" width="43.140625" customWidth="1"/>
    <col min="5085" max="5085" width="11.7109375" customWidth="1"/>
    <col min="5086" max="5086" width="19.42578125" customWidth="1"/>
    <col min="5087" max="5087" width="14.5703125" customWidth="1"/>
    <col min="5262" max="5262" width="4.7109375" customWidth="1"/>
    <col min="5263" max="5263" width="48.28515625" customWidth="1"/>
    <col min="5264" max="5264" width="10.28515625" customWidth="1"/>
    <col min="5268" max="5268" width="7.42578125" customWidth="1"/>
    <col min="5270" max="5270" width="9.85546875" customWidth="1"/>
    <col min="5339" max="5339" width="5.7109375" customWidth="1"/>
    <col min="5340" max="5340" width="43.140625" customWidth="1"/>
    <col min="5341" max="5341" width="11.7109375" customWidth="1"/>
    <col min="5342" max="5342" width="19.42578125" customWidth="1"/>
    <col min="5343" max="5343" width="14.5703125" customWidth="1"/>
    <col min="5518" max="5518" width="4.7109375" customWidth="1"/>
    <col min="5519" max="5519" width="48.28515625" customWidth="1"/>
    <col min="5520" max="5520" width="10.28515625" customWidth="1"/>
    <col min="5524" max="5524" width="7.42578125" customWidth="1"/>
    <col min="5526" max="5526" width="9.85546875" customWidth="1"/>
    <col min="5595" max="5595" width="5.7109375" customWidth="1"/>
    <col min="5596" max="5596" width="43.140625" customWidth="1"/>
    <col min="5597" max="5597" width="11.7109375" customWidth="1"/>
    <col min="5598" max="5598" width="19.42578125" customWidth="1"/>
    <col min="5599" max="5599" width="14.5703125" customWidth="1"/>
    <col min="5774" max="5774" width="4.7109375" customWidth="1"/>
    <col min="5775" max="5775" width="48.28515625" customWidth="1"/>
    <col min="5776" max="5776" width="10.28515625" customWidth="1"/>
    <col min="5780" max="5780" width="7.42578125" customWidth="1"/>
    <col min="5782" max="5782" width="9.85546875" customWidth="1"/>
    <col min="5851" max="5851" width="5.7109375" customWidth="1"/>
    <col min="5852" max="5852" width="43.140625" customWidth="1"/>
    <col min="5853" max="5853" width="11.7109375" customWidth="1"/>
    <col min="5854" max="5854" width="19.42578125" customWidth="1"/>
    <col min="5855" max="5855" width="14.5703125" customWidth="1"/>
    <col min="6030" max="6030" width="4.7109375" customWidth="1"/>
    <col min="6031" max="6031" width="48.28515625" customWidth="1"/>
    <col min="6032" max="6032" width="10.28515625" customWidth="1"/>
    <col min="6036" max="6036" width="7.42578125" customWidth="1"/>
    <col min="6038" max="6038" width="9.85546875" customWidth="1"/>
    <col min="6107" max="6107" width="5.7109375" customWidth="1"/>
    <col min="6108" max="6108" width="43.140625" customWidth="1"/>
    <col min="6109" max="6109" width="11.7109375" customWidth="1"/>
    <col min="6110" max="6110" width="19.42578125" customWidth="1"/>
    <col min="6111" max="6111" width="14.5703125" customWidth="1"/>
    <col min="6286" max="6286" width="4.7109375" customWidth="1"/>
    <col min="6287" max="6287" width="48.28515625" customWidth="1"/>
    <col min="6288" max="6288" width="10.28515625" customWidth="1"/>
    <col min="6292" max="6292" width="7.42578125" customWidth="1"/>
    <col min="6294" max="6294" width="9.85546875" customWidth="1"/>
    <col min="6363" max="6363" width="5.7109375" customWidth="1"/>
    <col min="6364" max="6364" width="43.140625" customWidth="1"/>
    <col min="6365" max="6365" width="11.7109375" customWidth="1"/>
    <col min="6366" max="6366" width="19.42578125" customWidth="1"/>
    <col min="6367" max="6367" width="14.5703125" customWidth="1"/>
    <col min="6542" max="6542" width="4.7109375" customWidth="1"/>
    <col min="6543" max="6543" width="48.28515625" customWidth="1"/>
    <col min="6544" max="6544" width="10.28515625" customWidth="1"/>
    <col min="6548" max="6548" width="7.42578125" customWidth="1"/>
    <col min="6550" max="6550" width="9.85546875" customWidth="1"/>
    <col min="6619" max="6619" width="5.7109375" customWidth="1"/>
    <col min="6620" max="6620" width="43.140625" customWidth="1"/>
    <col min="6621" max="6621" width="11.7109375" customWidth="1"/>
    <col min="6622" max="6622" width="19.42578125" customWidth="1"/>
    <col min="6623" max="6623" width="14.5703125" customWidth="1"/>
    <col min="6798" max="6798" width="4.7109375" customWidth="1"/>
    <col min="6799" max="6799" width="48.28515625" customWidth="1"/>
    <col min="6800" max="6800" width="10.28515625" customWidth="1"/>
    <col min="6804" max="6804" width="7.42578125" customWidth="1"/>
    <col min="6806" max="6806" width="9.85546875" customWidth="1"/>
    <col min="6875" max="6875" width="5.7109375" customWidth="1"/>
    <col min="6876" max="6876" width="43.140625" customWidth="1"/>
    <col min="6877" max="6877" width="11.7109375" customWidth="1"/>
    <col min="6878" max="6878" width="19.42578125" customWidth="1"/>
    <col min="6879" max="6879" width="14.5703125" customWidth="1"/>
    <col min="7054" max="7054" width="4.7109375" customWidth="1"/>
    <col min="7055" max="7055" width="48.28515625" customWidth="1"/>
    <col min="7056" max="7056" width="10.28515625" customWidth="1"/>
    <col min="7060" max="7060" width="7.42578125" customWidth="1"/>
    <col min="7062" max="7062" width="9.85546875" customWidth="1"/>
    <col min="7131" max="7131" width="5.7109375" customWidth="1"/>
    <col min="7132" max="7132" width="43.140625" customWidth="1"/>
    <col min="7133" max="7133" width="11.7109375" customWidth="1"/>
    <col min="7134" max="7134" width="19.42578125" customWidth="1"/>
    <col min="7135" max="7135" width="14.5703125" customWidth="1"/>
    <col min="7310" max="7310" width="4.7109375" customWidth="1"/>
    <col min="7311" max="7311" width="48.28515625" customWidth="1"/>
    <col min="7312" max="7312" width="10.28515625" customWidth="1"/>
    <col min="7316" max="7316" width="7.42578125" customWidth="1"/>
    <col min="7318" max="7318" width="9.85546875" customWidth="1"/>
    <col min="7387" max="7387" width="5.7109375" customWidth="1"/>
    <col min="7388" max="7388" width="43.140625" customWidth="1"/>
    <col min="7389" max="7389" width="11.7109375" customWidth="1"/>
    <col min="7390" max="7390" width="19.42578125" customWidth="1"/>
    <col min="7391" max="7391" width="14.5703125" customWidth="1"/>
    <col min="7566" max="7566" width="4.7109375" customWidth="1"/>
    <col min="7567" max="7567" width="48.28515625" customWidth="1"/>
    <col min="7568" max="7568" width="10.28515625" customWidth="1"/>
    <col min="7572" max="7572" width="7.42578125" customWidth="1"/>
    <col min="7574" max="7574" width="9.85546875" customWidth="1"/>
    <col min="7643" max="7643" width="5.7109375" customWidth="1"/>
    <col min="7644" max="7644" width="43.140625" customWidth="1"/>
    <col min="7645" max="7645" width="11.7109375" customWidth="1"/>
    <col min="7646" max="7646" width="19.42578125" customWidth="1"/>
    <col min="7647" max="7647" width="14.5703125" customWidth="1"/>
    <col min="7822" max="7822" width="4.7109375" customWidth="1"/>
    <col min="7823" max="7823" width="48.28515625" customWidth="1"/>
    <col min="7824" max="7824" width="10.28515625" customWidth="1"/>
    <col min="7828" max="7828" width="7.42578125" customWidth="1"/>
    <col min="7830" max="7830" width="9.85546875" customWidth="1"/>
    <col min="7899" max="7899" width="5.7109375" customWidth="1"/>
    <col min="7900" max="7900" width="43.140625" customWidth="1"/>
    <col min="7901" max="7901" width="11.7109375" customWidth="1"/>
    <col min="7902" max="7902" width="19.42578125" customWidth="1"/>
    <col min="7903" max="7903" width="14.5703125" customWidth="1"/>
    <col min="8078" max="8078" width="4.7109375" customWidth="1"/>
    <col min="8079" max="8079" width="48.28515625" customWidth="1"/>
    <col min="8080" max="8080" width="10.28515625" customWidth="1"/>
    <col min="8084" max="8084" width="7.42578125" customWidth="1"/>
    <col min="8086" max="8086" width="9.85546875" customWidth="1"/>
    <col min="8155" max="8155" width="5.7109375" customWidth="1"/>
    <col min="8156" max="8156" width="43.140625" customWidth="1"/>
    <col min="8157" max="8157" width="11.7109375" customWidth="1"/>
    <col min="8158" max="8158" width="19.42578125" customWidth="1"/>
    <col min="8159" max="8159" width="14.5703125" customWidth="1"/>
    <col min="8334" max="8334" width="4.7109375" customWidth="1"/>
    <col min="8335" max="8335" width="48.28515625" customWidth="1"/>
    <col min="8336" max="8336" width="10.28515625" customWidth="1"/>
    <col min="8340" max="8340" width="7.42578125" customWidth="1"/>
    <col min="8342" max="8342" width="9.85546875" customWidth="1"/>
    <col min="8411" max="8411" width="5.7109375" customWidth="1"/>
    <col min="8412" max="8412" width="43.140625" customWidth="1"/>
    <col min="8413" max="8413" width="11.7109375" customWidth="1"/>
    <col min="8414" max="8414" width="19.42578125" customWidth="1"/>
    <col min="8415" max="8415" width="14.5703125" customWidth="1"/>
    <col min="8590" max="8590" width="4.7109375" customWidth="1"/>
    <col min="8591" max="8591" width="48.28515625" customWidth="1"/>
    <col min="8592" max="8592" width="10.28515625" customWidth="1"/>
    <col min="8596" max="8596" width="7.42578125" customWidth="1"/>
    <col min="8598" max="8598" width="9.85546875" customWidth="1"/>
    <col min="8667" max="8667" width="5.7109375" customWidth="1"/>
    <col min="8668" max="8668" width="43.140625" customWidth="1"/>
    <col min="8669" max="8669" width="11.7109375" customWidth="1"/>
    <col min="8670" max="8670" width="19.42578125" customWidth="1"/>
    <col min="8671" max="8671" width="14.5703125" customWidth="1"/>
    <col min="8846" max="8846" width="4.7109375" customWidth="1"/>
    <col min="8847" max="8847" width="48.28515625" customWidth="1"/>
    <col min="8848" max="8848" width="10.28515625" customWidth="1"/>
    <col min="8852" max="8852" width="7.42578125" customWidth="1"/>
    <col min="8854" max="8854" width="9.85546875" customWidth="1"/>
    <col min="8923" max="8923" width="5.7109375" customWidth="1"/>
    <col min="8924" max="8924" width="43.140625" customWidth="1"/>
    <col min="8925" max="8925" width="11.7109375" customWidth="1"/>
    <col min="8926" max="8926" width="19.42578125" customWidth="1"/>
    <col min="8927" max="8927" width="14.5703125" customWidth="1"/>
    <col min="9102" max="9102" width="4.7109375" customWidth="1"/>
    <col min="9103" max="9103" width="48.28515625" customWidth="1"/>
    <col min="9104" max="9104" width="10.28515625" customWidth="1"/>
    <col min="9108" max="9108" width="7.42578125" customWidth="1"/>
    <col min="9110" max="9110" width="9.85546875" customWidth="1"/>
    <col min="9179" max="9179" width="5.7109375" customWidth="1"/>
    <col min="9180" max="9180" width="43.140625" customWidth="1"/>
    <col min="9181" max="9181" width="11.7109375" customWidth="1"/>
    <col min="9182" max="9182" width="19.42578125" customWidth="1"/>
    <col min="9183" max="9183" width="14.5703125" customWidth="1"/>
    <col min="9358" max="9358" width="4.7109375" customWidth="1"/>
    <col min="9359" max="9359" width="48.28515625" customWidth="1"/>
    <col min="9360" max="9360" width="10.28515625" customWidth="1"/>
    <col min="9364" max="9364" width="7.42578125" customWidth="1"/>
    <col min="9366" max="9366" width="9.85546875" customWidth="1"/>
    <col min="9435" max="9435" width="5.7109375" customWidth="1"/>
    <col min="9436" max="9436" width="43.140625" customWidth="1"/>
    <col min="9437" max="9437" width="11.7109375" customWidth="1"/>
    <col min="9438" max="9438" width="19.42578125" customWidth="1"/>
    <col min="9439" max="9439" width="14.5703125" customWidth="1"/>
    <col min="9614" max="9614" width="4.7109375" customWidth="1"/>
    <col min="9615" max="9615" width="48.28515625" customWidth="1"/>
    <col min="9616" max="9616" width="10.28515625" customWidth="1"/>
    <col min="9620" max="9620" width="7.42578125" customWidth="1"/>
    <col min="9622" max="9622" width="9.85546875" customWidth="1"/>
    <col min="9691" max="9691" width="5.7109375" customWidth="1"/>
    <col min="9692" max="9692" width="43.140625" customWidth="1"/>
    <col min="9693" max="9693" width="11.7109375" customWidth="1"/>
    <col min="9694" max="9694" width="19.42578125" customWidth="1"/>
    <col min="9695" max="9695" width="14.5703125" customWidth="1"/>
    <col min="9870" max="9870" width="4.7109375" customWidth="1"/>
    <col min="9871" max="9871" width="48.28515625" customWidth="1"/>
    <col min="9872" max="9872" width="10.28515625" customWidth="1"/>
    <col min="9876" max="9876" width="7.42578125" customWidth="1"/>
    <col min="9878" max="9878" width="9.85546875" customWidth="1"/>
    <col min="9947" max="9947" width="5.7109375" customWidth="1"/>
    <col min="9948" max="9948" width="43.140625" customWidth="1"/>
    <col min="9949" max="9949" width="11.7109375" customWidth="1"/>
    <col min="9950" max="9950" width="19.42578125" customWidth="1"/>
    <col min="9951" max="9951" width="14.5703125" customWidth="1"/>
    <col min="10126" max="10126" width="4.7109375" customWidth="1"/>
    <col min="10127" max="10127" width="48.28515625" customWidth="1"/>
    <col min="10128" max="10128" width="10.28515625" customWidth="1"/>
    <col min="10132" max="10132" width="7.42578125" customWidth="1"/>
    <col min="10134" max="10134" width="9.85546875" customWidth="1"/>
    <col min="10203" max="10203" width="5.7109375" customWidth="1"/>
    <col min="10204" max="10204" width="43.140625" customWidth="1"/>
    <col min="10205" max="10205" width="11.7109375" customWidth="1"/>
    <col min="10206" max="10206" width="19.42578125" customWidth="1"/>
    <col min="10207" max="10207" width="14.5703125" customWidth="1"/>
    <col min="10382" max="10382" width="4.7109375" customWidth="1"/>
    <col min="10383" max="10383" width="48.28515625" customWidth="1"/>
    <col min="10384" max="10384" width="10.28515625" customWidth="1"/>
    <col min="10388" max="10388" width="7.42578125" customWidth="1"/>
    <col min="10390" max="10390" width="9.85546875" customWidth="1"/>
    <col min="10459" max="10459" width="5.7109375" customWidth="1"/>
    <col min="10460" max="10460" width="43.140625" customWidth="1"/>
    <col min="10461" max="10461" width="11.7109375" customWidth="1"/>
    <col min="10462" max="10462" width="19.42578125" customWidth="1"/>
    <col min="10463" max="10463" width="14.5703125" customWidth="1"/>
    <col min="10638" max="10638" width="4.7109375" customWidth="1"/>
    <col min="10639" max="10639" width="48.28515625" customWidth="1"/>
    <col min="10640" max="10640" width="10.28515625" customWidth="1"/>
    <col min="10644" max="10644" width="7.42578125" customWidth="1"/>
    <col min="10646" max="10646" width="9.85546875" customWidth="1"/>
    <col min="10715" max="10715" width="5.7109375" customWidth="1"/>
    <col min="10716" max="10716" width="43.140625" customWidth="1"/>
    <col min="10717" max="10717" width="11.7109375" customWidth="1"/>
    <col min="10718" max="10718" width="19.42578125" customWidth="1"/>
    <col min="10719" max="10719" width="14.5703125" customWidth="1"/>
    <col min="10894" max="10894" width="4.7109375" customWidth="1"/>
    <col min="10895" max="10895" width="48.28515625" customWidth="1"/>
    <col min="10896" max="10896" width="10.28515625" customWidth="1"/>
    <col min="10900" max="10900" width="7.42578125" customWidth="1"/>
    <col min="10902" max="10902" width="9.85546875" customWidth="1"/>
    <col min="10971" max="10971" width="5.7109375" customWidth="1"/>
    <col min="10972" max="10972" width="43.140625" customWidth="1"/>
    <col min="10973" max="10973" width="11.7109375" customWidth="1"/>
    <col min="10974" max="10974" width="19.42578125" customWidth="1"/>
    <col min="10975" max="10975" width="14.5703125" customWidth="1"/>
    <col min="11150" max="11150" width="4.7109375" customWidth="1"/>
    <col min="11151" max="11151" width="48.28515625" customWidth="1"/>
    <col min="11152" max="11152" width="10.28515625" customWidth="1"/>
    <col min="11156" max="11156" width="7.42578125" customWidth="1"/>
    <col min="11158" max="11158" width="9.85546875" customWidth="1"/>
    <col min="11227" max="11227" width="5.7109375" customWidth="1"/>
    <col min="11228" max="11228" width="43.140625" customWidth="1"/>
    <col min="11229" max="11229" width="11.7109375" customWidth="1"/>
    <col min="11230" max="11230" width="19.42578125" customWidth="1"/>
    <col min="11231" max="11231" width="14.5703125" customWidth="1"/>
    <col min="11406" max="11406" width="4.7109375" customWidth="1"/>
    <col min="11407" max="11407" width="48.28515625" customWidth="1"/>
    <col min="11408" max="11408" width="10.28515625" customWidth="1"/>
    <col min="11412" max="11412" width="7.42578125" customWidth="1"/>
    <col min="11414" max="11414" width="9.85546875" customWidth="1"/>
    <col min="11483" max="11483" width="5.7109375" customWidth="1"/>
    <col min="11484" max="11484" width="43.140625" customWidth="1"/>
    <col min="11485" max="11485" width="11.7109375" customWidth="1"/>
    <col min="11486" max="11486" width="19.42578125" customWidth="1"/>
    <col min="11487" max="11487" width="14.5703125" customWidth="1"/>
    <col min="11662" max="11662" width="4.7109375" customWidth="1"/>
    <col min="11663" max="11663" width="48.28515625" customWidth="1"/>
    <col min="11664" max="11664" width="10.28515625" customWidth="1"/>
    <col min="11668" max="11668" width="7.42578125" customWidth="1"/>
    <col min="11670" max="11670" width="9.85546875" customWidth="1"/>
    <col min="11739" max="11739" width="5.7109375" customWidth="1"/>
    <col min="11740" max="11740" width="43.140625" customWidth="1"/>
    <col min="11741" max="11741" width="11.7109375" customWidth="1"/>
    <col min="11742" max="11742" width="19.42578125" customWidth="1"/>
    <col min="11743" max="11743" width="14.5703125" customWidth="1"/>
    <col min="11918" max="11918" width="4.7109375" customWidth="1"/>
    <col min="11919" max="11919" width="48.28515625" customWidth="1"/>
    <col min="11920" max="11920" width="10.28515625" customWidth="1"/>
    <col min="11924" max="11924" width="7.42578125" customWidth="1"/>
    <col min="11926" max="11926" width="9.85546875" customWidth="1"/>
    <col min="11995" max="11995" width="5.7109375" customWidth="1"/>
    <col min="11996" max="11996" width="43.140625" customWidth="1"/>
    <col min="11997" max="11997" width="11.7109375" customWidth="1"/>
    <col min="11998" max="11998" width="19.42578125" customWidth="1"/>
    <col min="11999" max="11999" width="14.5703125" customWidth="1"/>
    <col min="12174" max="12174" width="4.7109375" customWidth="1"/>
    <col min="12175" max="12175" width="48.28515625" customWidth="1"/>
    <col min="12176" max="12176" width="10.28515625" customWidth="1"/>
    <col min="12180" max="12180" width="7.42578125" customWidth="1"/>
    <col min="12182" max="12182" width="9.85546875" customWidth="1"/>
    <col min="12251" max="12251" width="5.7109375" customWidth="1"/>
    <col min="12252" max="12252" width="43.140625" customWidth="1"/>
    <col min="12253" max="12253" width="11.7109375" customWidth="1"/>
    <col min="12254" max="12254" width="19.42578125" customWidth="1"/>
    <col min="12255" max="12255" width="14.5703125" customWidth="1"/>
    <col min="12430" max="12430" width="4.7109375" customWidth="1"/>
    <col min="12431" max="12431" width="48.28515625" customWidth="1"/>
    <col min="12432" max="12432" width="10.28515625" customWidth="1"/>
    <col min="12436" max="12436" width="7.42578125" customWidth="1"/>
    <col min="12438" max="12438" width="9.85546875" customWidth="1"/>
    <col min="12507" max="12507" width="5.7109375" customWidth="1"/>
    <col min="12508" max="12508" width="43.140625" customWidth="1"/>
    <col min="12509" max="12509" width="11.7109375" customWidth="1"/>
    <col min="12510" max="12510" width="19.42578125" customWidth="1"/>
    <col min="12511" max="12511" width="14.5703125" customWidth="1"/>
    <col min="12686" max="12686" width="4.7109375" customWidth="1"/>
    <col min="12687" max="12687" width="48.28515625" customWidth="1"/>
    <col min="12688" max="12688" width="10.28515625" customWidth="1"/>
    <col min="12692" max="12692" width="7.42578125" customWidth="1"/>
    <col min="12694" max="12694" width="9.85546875" customWidth="1"/>
    <col min="12763" max="12763" width="5.7109375" customWidth="1"/>
    <col min="12764" max="12764" width="43.140625" customWidth="1"/>
    <col min="12765" max="12765" width="11.7109375" customWidth="1"/>
    <col min="12766" max="12766" width="19.42578125" customWidth="1"/>
    <col min="12767" max="12767" width="14.5703125" customWidth="1"/>
    <col min="12942" max="12942" width="4.7109375" customWidth="1"/>
    <col min="12943" max="12943" width="48.28515625" customWidth="1"/>
    <col min="12944" max="12944" width="10.28515625" customWidth="1"/>
    <col min="12948" max="12948" width="7.42578125" customWidth="1"/>
    <col min="12950" max="12950" width="9.85546875" customWidth="1"/>
    <col min="13019" max="13019" width="5.7109375" customWidth="1"/>
    <col min="13020" max="13020" width="43.140625" customWidth="1"/>
    <col min="13021" max="13021" width="11.7109375" customWidth="1"/>
    <col min="13022" max="13022" width="19.42578125" customWidth="1"/>
    <col min="13023" max="13023" width="14.5703125" customWidth="1"/>
    <col min="13198" max="13198" width="4.7109375" customWidth="1"/>
    <col min="13199" max="13199" width="48.28515625" customWidth="1"/>
    <col min="13200" max="13200" width="10.28515625" customWidth="1"/>
    <col min="13204" max="13204" width="7.42578125" customWidth="1"/>
    <col min="13206" max="13206" width="9.85546875" customWidth="1"/>
    <col min="13275" max="13275" width="5.7109375" customWidth="1"/>
    <col min="13276" max="13276" width="43.140625" customWidth="1"/>
    <col min="13277" max="13277" width="11.7109375" customWidth="1"/>
    <col min="13278" max="13278" width="19.42578125" customWidth="1"/>
    <col min="13279" max="13279" width="14.5703125" customWidth="1"/>
    <col min="13454" max="13454" width="4.7109375" customWidth="1"/>
    <col min="13455" max="13455" width="48.28515625" customWidth="1"/>
    <col min="13456" max="13456" width="10.28515625" customWidth="1"/>
    <col min="13460" max="13460" width="7.42578125" customWidth="1"/>
    <col min="13462" max="13462" width="9.85546875" customWidth="1"/>
    <col min="13531" max="13531" width="5.7109375" customWidth="1"/>
    <col min="13532" max="13532" width="43.140625" customWidth="1"/>
    <col min="13533" max="13533" width="11.7109375" customWidth="1"/>
    <col min="13534" max="13534" width="19.42578125" customWidth="1"/>
    <col min="13535" max="13535" width="14.5703125" customWidth="1"/>
    <col min="13710" max="13710" width="4.7109375" customWidth="1"/>
    <col min="13711" max="13711" width="48.28515625" customWidth="1"/>
    <col min="13712" max="13712" width="10.28515625" customWidth="1"/>
    <col min="13716" max="13716" width="7.42578125" customWidth="1"/>
    <col min="13718" max="13718" width="9.85546875" customWidth="1"/>
    <col min="13787" max="13787" width="5.7109375" customWidth="1"/>
    <col min="13788" max="13788" width="43.140625" customWidth="1"/>
    <col min="13789" max="13789" width="11.7109375" customWidth="1"/>
    <col min="13790" max="13790" width="19.42578125" customWidth="1"/>
    <col min="13791" max="13791" width="14.5703125" customWidth="1"/>
    <col min="13966" max="13966" width="4.7109375" customWidth="1"/>
    <col min="13967" max="13967" width="48.28515625" customWidth="1"/>
    <col min="13968" max="13968" width="10.28515625" customWidth="1"/>
    <col min="13972" max="13972" width="7.42578125" customWidth="1"/>
    <col min="13974" max="13974" width="9.85546875" customWidth="1"/>
    <col min="14043" max="14043" width="5.7109375" customWidth="1"/>
    <col min="14044" max="14044" width="43.140625" customWidth="1"/>
    <col min="14045" max="14045" width="11.7109375" customWidth="1"/>
    <col min="14046" max="14046" width="19.42578125" customWidth="1"/>
    <col min="14047" max="14047" width="14.5703125" customWidth="1"/>
    <col min="14222" max="14222" width="4.7109375" customWidth="1"/>
    <col min="14223" max="14223" width="48.28515625" customWidth="1"/>
    <col min="14224" max="14224" width="10.28515625" customWidth="1"/>
    <col min="14228" max="14228" width="7.42578125" customWidth="1"/>
    <col min="14230" max="14230" width="9.85546875" customWidth="1"/>
    <col min="14299" max="14299" width="5.7109375" customWidth="1"/>
    <col min="14300" max="14300" width="43.140625" customWidth="1"/>
    <col min="14301" max="14301" width="11.7109375" customWidth="1"/>
    <col min="14302" max="14302" width="19.42578125" customWidth="1"/>
    <col min="14303" max="14303" width="14.5703125" customWidth="1"/>
    <col min="14478" max="14478" width="4.7109375" customWidth="1"/>
    <col min="14479" max="14479" width="48.28515625" customWidth="1"/>
    <col min="14480" max="14480" width="10.28515625" customWidth="1"/>
    <col min="14484" max="14484" width="7.42578125" customWidth="1"/>
    <col min="14486" max="14486" width="9.85546875" customWidth="1"/>
    <col min="14555" max="14555" width="5.7109375" customWidth="1"/>
    <col min="14556" max="14556" width="43.140625" customWidth="1"/>
    <col min="14557" max="14557" width="11.7109375" customWidth="1"/>
    <col min="14558" max="14558" width="19.42578125" customWidth="1"/>
    <col min="14559" max="14559" width="14.5703125" customWidth="1"/>
    <col min="14734" max="14734" width="4.7109375" customWidth="1"/>
    <col min="14735" max="14735" width="48.28515625" customWidth="1"/>
    <col min="14736" max="14736" width="10.28515625" customWidth="1"/>
    <col min="14740" max="14740" width="7.42578125" customWidth="1"/>
    <col min="14742" max="14742" width="9.85546875" customWidth="1"/>
    <col min="14811" max="14811" width="5.7109375" customWidth="1"/>
    <col min="14812" max="14812" width="43.140625" customWidth="1"/>
    <col min="14813" max="14813" width="11.7109375" customWidth="1"/>
    <col min="14814" max="14814" width="19.42578125" customWidth="1"/>
    <col min="14815" max="14815" width="14.5703125" customWidth="1"/>
    <col min="14990" max="14990" width="4.7109375" customWidth="1"/>
    <col min="14991" max="14991" width="48.28515625" customWidth="1"/>
    <col min="14992" max="14992" width="10.28515625" customWidth="1"/>
    <col min="14996" max="14996" width="7.42578125" customWidth="1"/>
    <col min="14998" max="14998" width="9.85546875" customWidth="1"/>
    <col min="15067" max="15067" width="5.7109375" customWidth="1"/>
    <col min="15068" max="15068" width="43.140625" customWidth="1"/>
    <col min="15069" max="15069" width="11.7109375" customWidth="1"/>
    <col min="15070" max="15070" width="19.42578125" customWidth="1"/>
    <col min="15071" max="15071" width="14.5703125" customWidth="1"/>
    <col min="15246" max="15246" width="4.7109375" customWidth="1"/>
    <col min="15247" max="15247" width="48.28515625" customWidth="1"/>
    <col min="15248" max="15248" width="10.28515625" customWidth="1"/>
    <col min="15252" max="15252" width="7.42578125" customWidth="1"/>
    <col min="15254" max="15254" width="9.85546875" customWidth="1"/>
    <col min="15323" max="15323" width="5.7109375" customWidth="1"/>
    <col min="15324" max="15324" width="43.140625" customWidth="1"/>
    <col min="15325" max="15325" width="11.7109375" customWidth="1"/>
    <col min="15326" max="15326" width="19.42578125" customWidth="1"/>
    <col min="15327" max="15327" width="14.5703125" customWidth="1"/>
    <col min="15502" max="15502" width="4.7109375" customWidth="1"/>
    <col min="15503" max="15503" width="48.28515625" customWidth="1"/>
    <col min="15504" max="15504" width="10.28515625" customWidth="1"/>
    <col min="15508" max="15508" width="7.42578125" customWidth="1"/>
    <col min="15510" max="15510" width="9.85546875" customWidth="1"/>
    <col min="15579" max="15579" width="5.7109375" customWidth="1"/>
    <col min="15580" max="15580" width="43.140625" customWidth="1"/>
    <col min="15581" max="15581" width="11.7109375" customWidth="1"/>
    <col min="15582" max="15582" width="19.42578125" customWidth="1"/>
    <col min="15583" max="15583" width="14.5703125" customWidth="1"/>
    <col min="15758" max="15758" width="4.7109375" customWidth="1"/>
    <col min="15759" max="15759" width="48.28515625" customWidth="1"/>
    <col min="15760" max="15760" width="10.28515625" customWidth="1"/>
    <col min="15764" max="15764" width="7.42578125" customWidth="1"/>
    <col min="15766" max="15766" width="9.85546875" customWidth="1"/>
    <col min="15835" max="15835" width="5.7109375" customWidth="1"/>
    <col min="15836" max="15836" width="43.140625" customWidth="1"/>
    <col min="15837" max="15837" width="11.7109375" customWidth="1"/>
    <col min="15838" max="15838" width="19.42578125" customWidth="1"/>
    <col min="15839" max="15839" width="14.5703125" customWidth="1"/>
    <col min="16014" max="16014" width="4.7109375" customWidth="1"/>
    <col min="16015" max="16015" width="48.28515625" customWidth="1"/>
    <col min="16016" max="16016" width="10.28515625" customWidth="1"/>
    <col min="16020" max="16020" width="7.42578125" customWidth="1"/>
    <col min="16022" max="16022" width="9.85546875" customWidth="1"/>
    <col min="16091" max="16091" width="5.7109375" customWidth="1"/>
    <col min="16092" max="16092" width="43.140625" customWidth="1"/>
    <col min="16093" max="16093" width="11.7109375" customWidth="1"/>
    <col min="16094" max="16094" width="19.42578125" customWidth="1"/>
    <col min="16095" max="16095" width="14.5703125" customWidth="1"/>
    <col min="16270" max="16270" width="4.7109375" customWidth="1"/>
    <col min="16271" max="16271" width="48.28515625" customWidth="1"/>
    <col min="16272" max="16272" width="10.28515625" customWidth="1"/>
    <col min="16276" max="16276" width="7.42578125" customWidth="1"/>
    <col min="16278" max="16278" width="9.85546875" customWidth="1"/>
  </cols>
  <sheetData>
    <row r="1" spans="1:18">
      <c r="A1" s="191"/>
      <c r="B1" s="191" t="s">
        <v>364</v>
      </c>
      <c r="H1" s="406"/>
    </row>
    <row r="2" spans="1:18" ht="15.75" thickBot="1">
      <c r="A2" s="262" t="s">
        <v>365</v>
      </c>
      <c r="B2" s="262"/>
    </row>
    <row r="3" spans="1:18" ht="27" customHeight="1" thickBot="1">
      <c r="A3" s="674" t="s">
        <v>205</v>
      </c>
      <c r="B3" s="675"/>
      <c r="C3" s="676" t="s">
        <v>366</v>
      </c>
      <c r="D3" s="677"/>
      <c r="E3" s="677"/>
      <c r="F3" s="677"/>
      <c r="G3" s="677"/>
      <c r="H3" s="677"/>
      <c r="I3" s="677"/>
      <c r="J3" s="678"/>
      <c r="K3" s="676" t="s">
        <v>367</v>
      </c>
      <c r="L3" s="677"/>
      <c r="M3" s="677"/>
      <c r="N3" s="677"/>
      <c r="O3" s="677"/>
      <c r="P3" s="677"/>
      <c r="Q3" s="677"/>
      <c r="R3" s="678"/>
    </row>
    <row r="4" spans="1:18" ht="69" customHeight="1" thickBot="1">
      <c r="A4" s="408"/>
      <c r="B4" s="359"/>
      <c r="C4" s="409" t="s">
        <v>312</v>
      </c>
      <c r="D4" s="409" t="s">
        <v>368</v>
      </c>
      <c r="E4" s="409" t="s">
        <v>369</v>
      </c>
      <c r="F4" s="410" t="s">
        <v>370</v>
      </c>
      <c r="G4" s="409" t="s">
        <v>371</v>
      </c>
      <c r="H4" s="410" t="s">
        <v>372</v>
      </c>
      <c r="I4" s="409" t="s">
        <v>373</v>
      </c>
      <c r="J4" s="411" t="s">
        <v>374</v>
      </c>
      <c r="K4" s="409" t="s">
        <v>312</v>
      </c>
      <c r="L4" s="409" t="s">
        <v>368</v>
      </c>
      <c r="M4" s="409" t="s">
        <v>369</v>
      </c>
      <c r="N4" s="410" t="s">
        <v>370</v>
      </c>
      <c r="O4" s="409" t="s">
        <v>371</v>
      </c>
      <c r="P4" s="410" t="s">
        <v>372</v>
      </c>
      <c r="Q4" s="409" t="s">
        <v>373</v>
      </c>
      <c r="R4" s="411" t="s">
        <v>374</v>
      </c>
    </row>
    <row r="5" spans="1:18" ht="15.75" thickBot="1">
      <c r="A5" s="412">
        <v>1</v>
      </c>
      <c r="B5" s="413">
        <v>2</v>
      </c>
      <c r="C5" s="413">
        <v>11</v>
      </c>
      <c r="D5" s="413">
        <v>12</v>
      </c>
      <c r="E5" s="413">
        <v>13</v>
      </c>
      <c r="F5" s="414">
        <v>14</v>
      </c>
      <c r="G5" s="413">
        <v>15</v>
      </c>
      <c r="H5" s="414">
        <v>16</v>
      </c>
      <c r="I5" s="415">
        <v>17</v>
      </c>
      <c r="J5" s="416">
        <v>18</v>
      </c>
      <c r="K5" s="413">
        <v>11</v>
      </c>
      <c r="L5" s="413">
        <v>12</v>
      </c>
      <c r="M5" s="413">
        <v>13</v>
      </c>
      <c r="N5" s="414">
        <v>14</v>
      </c>
      <c r="O5" s="413">
        <v>15</v>
      </c>
      <c r="P5" s="414">
        <v>16</v>
      </c>
      <c r="Q5" s="415">
        <v>17</v>
      </c>
      <c r="R5" s="416">
        <v>18</v>
      </c>
    </row>
    <row r="6" spans="1:18">
      <c r="A6" s="263"/>
      <c r="B6" s="264" t="s">
        <v>207</v>
      </c>
      <c r="C6" s="417">
        <f t="shared" ref="C6:R6" si="0">SUM(C7+C188+C202+C213)</f>
        <v>16175766</v>
      </c>
      <c r="D6" s="417">
        <f t="shared" si="0"/>
        <v>1853700</v>
      </c>
      <c r="E6" s="417">
        <f t="shared" si="0"/>
        <v>353519</v>
      </c>
      <c r="F6" s="418" t="e">
        <f t="shared" si="0"/>
        <v>#VALUE!</v>
      </c>
      <c r="G6" s="417">
        <f t="shared" si="0"/>
        <v>2614880</v>
      </c>
      <c r="H6" s="418">
        <f t="shared" si="0"/>
        <v>0</v>
      </c>
      <c r="I6" s="417">
        <f t="shared" si="0"/>
        <v>3539481</v>
      </c>
      <c r="J6" s="419">
        <f t="shared" si="0"/>
        <v>7807886</v>
      </c>
      <c r="K6" s="417">
        <f t="shared" si="0"/>
        <v>4711017</v>
      </c>
      <c r="L6" s="417">
        <f t="shared" si="0"/>
        <v>236054</v>
      </c>
      <c r="M6" s="417">
        <f t="shared" si="0"/>
        <v>105362</v>
      </c>
      <c r="N6" s="418"/>
      <c r="O6" s="417">
        <f t="shared" si="0"/>
        <v>1352348</v>
      </c>
      <c r="P6" s="418">
        <f t="shared" si="0"/>
        <v>0</v>
      </c>
      <c r="Q6" s="417">
        <f t="shared" si="0"/>
        <v>310982</v>
      </c>
      <c r="R6" s="419">
        <f t="shared" si="0"/>
        <v>2604487</v>
      </c>
    </row>
    <row r="7" spans="1:18" ht="26.25">
      <c r="A7" s="222"/>
      <c r="B7" s="265" t="s">
        <v>215</v>
      </c>
      <c r="C7" s="266">
        <f>SUM(C8+C102+C168+C177)</f>
        <v>15543075</v>
      </c>
      <c r="D7" s="266">
        <f t="shared" ref="D7:J7" si="1">SUM(D8+D102+D168+D177)</f>
        <v>1853700</v>
      </c>
      <c r="E7" s="266">
        <f t="shared" si="1"/>
        <v>239934</v>
      </c>
      <c r="F7" s="420" t="e">
        <f t="shared" si="1"/>
        <v>#VALUE!</v>
      </c>
      <c r="G7" s="266">
        <f t="shared" si="1"/>
        <v>2419792</v>
      </c>
      <c r="H7" s="420">
        <f t="shared" si="1"/>
        <v>0</v>
      </c>
      <c r="I7" s="266">
        <f t="shared" si="1"/>
        <v>3221763</v>
      </c>
      <c r="J7" s="210">
        <f t="shared" si="1"/>
        <v>7807886</v>
      </c>
      <c r="K7" s="266">
        <f>SUM(K8+K102+K168+K177)</f>
        <v>4236712</v>
      </c>
      <c r="L7" s="266">
        <f t="shared" ref="L7:R7" si="2">SUM(L8+L102+L168+L177)</f>
        <v>236054</v>
      </c>
      <c r="M7" s="266">
        <f t="shared" si="2"/>
        <v>21938</v>
      </c>
      <c r="N7" s="420"/>
      <c r="O7" s="266">
        <f t="shared" si="2"/>
        <v>1222858</v>
      </c>
      <c r="P7" s="420">
        <f t="shared" si="2"/>
        <v>0</v>
      </c>
      <c r="Q7" s="266">
        <f t="shared" si="2"/>
        <v>151375</v>
      </c>
      <c r="R7" s="210">
        <f t="shared" si="2"/>
        <v>2604487</v>
      </c>
    </row>
    <row r="8" spans="1:18" ht="26.25">
      <c r="A8" s="228" t="s">
        <v>208</v>
      </c>
      <c r="B8" s="267" t="s">
        <v>209</v>
      </c>
      <c r="C8" s="275">
        <f>SUM(C9+C22+C26+C33+C93+C99)</f>
        <v>13109042</v>
      </c>
      <c r="D8" s="275">
        <f t="shared" ref="D8:J8" si="3">SUM(D9+D22+D26+D33+D93+D99)</f>
        <v>1638952</v>
      </c>
      <c r="E8" s="275">
        <f t="shared" si="3"/>
        <v>205713</v>
      </c>
      <c r="F8" s="421">
        <f t="shared" si="3"/>
        <v>0</v>
      </c>
      <c r="G8" s="275">
        <f t="shared" si="3"/>
        <v>1424952</v>
      </c>
      <c r="H8" s="421">
        <f t="shared" si="3"/>
        <v>0</v>
      </c>
      <c r="I8" s="275">
        <f t="shared" si="3"/>
        <v>2684299</v>
      </c>
      <c r="J8" s="280">
        <f t="shared" si="3"/>
        <v>7155126</v>
      </c>
      <c r="K8" s="275">
        <f>SUM(K9+K22+K26+K33+K93+K99)</f>
        <v>3032663</v>
      </c>
      <c r="L8" s="275">
        <f t="shared" ref="L8:R8" si="4">SUM(L9+L22+L26+L33+L93+L99)</f>
        <v>142516</v>
      </c>
      <c r="M8" s="275">
        <f t="shared" si="4"/>
        <v>19917</v>
      </c>
      <c r="N8" s="421">
        <f t="shared" si="4"/>
        <v>0</v>
      </c>
      <c r="O8" s="275">
        <f t="shared" si="4"/>
        <v>713486</v>
      </c>
      <c r="P8" s="421">
        <f t="shared" si="4"/>
        <v>0</v>
      </c>
      <c r="Q8" s="275">
        <f t="shared" si="4"/>
        <v>105512</v>
      </c>
      <c r="R8" s="280">
        <f t="shared" si="4"/>
        <v>2051232</v>
      </c>
    </row>
    <row r="9" spans="1:18">
      <c r="A9" s="194"/>
      <c r="B9" s="195" t="s">
        <v>224</v>
      </c>
      <c r="C9" s="275">
        <f>SUM(C10:C21)</f>
        <v>926295</v>
      </c>
      <c r="D9" s="275">
        <f>SUM(D10:D21)</f>
        <v>159647</v>
      </c>
      <c r="E9" s="275">
        <f t="shared" ref="E9:J9" si="5">SUM(E10:E21)</f>
        <v>25870</v>
      </c>
      <c r="F9" s="422">
        <f t="shared" si="5"/>
        <v>0</v>
      </c>
      <c r="G9" s="275">
        <f t="shared" si="5"/>
        <v>30215</v>
      </c>
      <c r="H9" s="422">
        <f t="shared" si="5"/>
        <v>0</v>
      </c>
      <c r="I9" s="275">
        <f t="shared" si="5"/>
        <v>0</v>
      </c>
      <c r="J9" s="275">
        <f t="shared" si="5"/>
        <v>710563</v>
      </c>
      <c r="K9" s="275">
        <f>SUM(K10:K21)</f>
        <v>239193</v>
      </c>
      <c r="L9" s="275">
        <f>SUM(L10:L21)</f>
        <v>9600</v>
      </c>
      <c r="M9" s="275">
        <f t="shared" ref="M9:R9" si="6">SUM(M10:M21)</f>
        <v>9980</v>
      </c>
      <c r="N9" s="422">
        <f t="shared" si="6"/>
        <v>0</v>
      </c>
      <c r="O9" s="275">
        <f t="shared" si="6"/>
        <v>5000</v>
      </c>
      <c r="P9" s="422">
        <f t="shared" si="6"/>
        <v>0</v>
      </c>
      <c r="Q9" s="275">
        <f t="shared" si="6"/>
        <v>0</v>
      </c>
      <c r="R9" s="275">
        <f t="shared" si="6"/>
        <v>214613</v>
      </c>
    </row>
    <row r="10" spans="1:18" ht="39">
      <c r="A10" s="194">
        <v>122</v>
      </c>
      <c r="B10" s="423" t="s">
        <v>375</v>
      </c>
      <c r="C10" s="275">
        <f t="shared" ref="C10:C23" si="7">SUM(D10+E10+G10+I10+J10)</f>
        <v>15000</v>
      </c>
      <c r="D10" s="374">
        <v>15000</v>
      </c>
      <c r="E10" s="374"/>
      <c r="F10" s="424"/>
      <c r="G10" s="374"/>
      <c r="H10" s="424"/>
      <c r="I10" s="374"/>
      <c r="J10" s="371"/>
      <c r="K10" s="275">
        <f t="shared" ref="K10:K21" si="8">SUM(L10+M10+O10+Q10+R10)</f>
        <v>0</v>
      </c>
      <c r="L10" s="374"/>
      <c r="M10" s="374"/>
      <c r="N10" s="424"/>
      <c r="O10" s="374"/>
      <c r="P10" s="424"/>
      <c r="Q10" s="374"/>
      <c r="R10" s="371"/>
    </row>
    <row r="11" spans="1:18" ht="39">
      <c r="A11" s="194">
        <v>122</v>
      </c>
      <c r="B11" s="207" t="s">
        <v>376</v>
      </c>
      <c r="C11" s="275">
        <f t="shared" si="7"/>
        <v>15000</v>
      </c>
      <c r="D11" s="374">
        <v>15000</v>
      </c>
      <c r="E11" s="374"/>
      <c r="F11" s="424"/>
      <c r="G11" s="374"/>
      <c r="H11" s="424"/>
      <c r="I11" s="374"/>
      <c r="J11" s="371"/>
      <c r="K11" s="275">
        <f t="shared" si="8"/>
        <v>0</v>
      </c>
      <c r="L11" s="374"/>
      <c r="M11" s="374"/>
      <c r="N11" s="424"/>
      <c r="O11" s="374"/>
      <c r="P11" s="424"/>
      <c r="Q11" s="374"/>
      <c r="R11" s="371"/>
    </row>
    <row r="12" spans="1:18" ht="39">
      <c r="A12" s="194">
        <v>122</v>
      </c>
      <c r="B12" s="207" t="s">
        <v>377</v>
      </c>
      <c r="C12" s="275">
        <f t="shared" si="7"/>
        <v>15000</v>
      </c>
      <c r="D12" s="374">
        <v>15000</v>
      </c>
      <c r="E12" s="374"/>
      <c r="F12" s="424"/>
      <c r="G12" s="374"/>
      <c r="H12" s="424"/>
      <c r="I12" s="374"/>
      <c r="J12" s="371"/>
      <c r="K12" s="275">
        <f t="shared" si="8"/>
        <v>0</v>
      </c>
      <c r="L12" s="374"/>
      <c r="M12" s="374"/>
      <c r="N12" s="424"/>
      <c r="O12" s="374"/>
      <c r="P12" s="424"/>
      <c r="Q12" s="374"/>
      <c r="R12" s="371"/>
    </row>
    <row r="13" spans="1:18" ht="39">
      <c r="A13" s="194">
        <v>122</v>
      </c>
      <c r="B13" s="207" t="s">
        <v>378</v>
      </c>
      <c r="C13" s="275">
        <f t="shared" si="7"/>
        <v>15000</v>
      </c>
      <c r="D13" s="374">
        <v>15000</v>
      </c>
      <c r="E13" s="374"/>
      <c r="F13" s="424"/>
      <c r="G13" s="374"/>
      <c r="H13" s="424"/>
      <c r="I13" s="374"/>
      <c r="J13" s="371"/>
      <c r="K13" s="275">
        <f t="shared" si="8"/>
        <v>0</v>
      </c>
      <c r="L13" s="374"/>
      <c r="M13" s="374"/>
      <c r="N13" s="424"/>
      <c r="O13" s="374"/>
      <c r="P13" s="424"/>
      <c r="Q13" s="374"/>
      <c r="R13" s="371"/>
    </row>
    <row r="14" spans="1:18" ht="51.75">
      <c r="A14" s="194">
        <v>122</v>
      </c>
      <c r="B14" s="207" t="s">
        <v>379</v>
      </c>
      <c r="C14" s="275">
        <f t="shared" si="7"/>
        <v>1200</v>
      </c>
      <c r="D14" s="374">
        <v>1200</v>
      </c>
      <c r="E14" s="374"/>
      <c r="F14" s="424"/>
      <c r="G14" s="374"/>
      <c r="H14" s="424"/>
      <c r="I14" s="374"/>
      <c r="J14" s="371"/>
      <c r="K14" s="275">
        <f t="shared" si="8"/>
        <v>0</v>
      </c>
      <c r="L14" s="374"/>
      <c r="M14" s="374"/>
      <c r="N14" s="424"/>
      <c r="O14" s="374"/>
      <c r="P14" s="424"/>
      <c r="Q14" s="374"/>
      <c r="R14" s="371"/>
    </row>
    <row r="15" spans="1:18" ht="51.75">
      <c r="A15" s="194">
        <v>122</v>
      </c>
      <c r="B15" s="207" t="s">
        <v>380</v>
      </c>
      <c r="C15" s="275">
        <f t="shared" si="7"/>
        <v>1200</v>
      </c>
      <c r="D15" s="374">
        <v>1200</v>
      </c>
      <c r="E15" s="374"/>
      <c r="F15" s="424"/>
      <c r="G15" s="374"/>
      <c r="H15" s="424"/>
      <c r="I15" s="374"/>
      <c r="J15" s="371"/>
      <c r="K15" s="275">
        <f t="shared" si="8"/>
        <v>0</v>
      </c>
      <c r="L15" s="374"/>
      <c r="M15" s="374"/>
      <c r="N15" s="424"/>
      <c r="O15" s="374"/>
      <c r="P15" s="424"/>
      <c r="Q15" s="374"/>
      <c r="R15" s="371"/>
    </row>
    <row r="16" spans="1:18" ht="24.75" customHeight="1">
      <c r="A16" s="226">
        <v>122</v>
      </c>
      <c r="B16" s="270" t="s">
        <v>313</v>
      </c>
      <c r="C16" s="275">
        <f t="shared" si="7"/>
        <v>5000</v>
      </c>
      <c r="D16" s="374"/>
      <c r="E16" s="374"/>
      <c r="F16" s="424"/>
      <c r="G16" s="374">
        <v>5000</v>
      </c>
      <c r="H16" s="424" t="s">
        <v>363</v>
      </c>
      <c r="I16" s="374"/>
      <c r="J16" s="371">
        <v>0</v>
      </c>
      <c r="K16" s="275">
        <f t="shared" si="8"/>
        <v>5000</v>
      </c>
      <c r="L16" s="374"/>
      <c r="M16" s="374"/>
      <c r="N16" s="424"/>
      <c r="O16" s="374">
        <v>5000</v>
      </c>
      <c r="P16" s="424" t="s">
        <v>363</v>
      </c>
      <c r="Q16" s="374"/>
      <c r="R16" s="371">
        <v>0</v>
      </c>
    </row>
    <row r="17" spans="1:18" ht="24.75" customHeight="1">
      <c r="A17" s="226"/>
      <c r="B17" s="277" t="s">
        <v>381</v>
      </c>
      <c r="C17" s="275">
        <f t="shared" si="7"/>
        <v>10000</v>
      </c>
      <c r="D17" s="374">
        <v>10000</v>
      </c>
      <c r="E17" s="374"/>
      <c r="F17" s="424"/>
      <c r="G17" s="374"/>
      <c r="H17" s="424"/>
      <c r="I17" s="374"/>
      <c r="J17" s="371"/>
      <c r="K17" s="275">
        <f t="shared" si="8"/>
        <v>9600</v>
      </c>
      <c r="L17" s="374">
        <v>9600</v>
      </c>
      <c r="M17" s="374"/>
      <c r="N17" s="424"/>
      <c r="O17" s="374"/>
      <c r="P17" s="424"/>
      <c r="Q17" s="374"/>
      <c r="R17" s="371"/>
    </row>
    <row r="18" spans="1:18" ht="24.75" customHeight="1">
      <c r="A18" s="226">
        <v>122</v>
      </c>
      <c r="B18" s="277" t="s">
        <v>382</v>
      </c>
      <c r="C18" s="275">
        <f t="shared" si="7"/>
        <v>9980</v>
      </c>
      <c r="D18" s="374"/>
      <c r="E18" s="374">
        <v>9980</v>
      </c>
      <c r="F18" s="424" t="s">
        <v>210</v>
      </c>
      <c r="G18" s="374"/>
      <c r="H18" s="424"/>
      <c r="I18" s="374"/>
      <c r="J18" s="371"/>
      <c r="K18" s="275">
        <f t="shared" si="8"/>
        <v>9980</v>
      </c>
      <c r="L18" s="374"/>
      <c r="M18" s="374">
        <v>9980</v>
      </c>
      <c r="N18" s="424" t="s">
        <v>210</v>
      </c>
      <c r="O18" s="374"/>
      <c r="P18" s="424"/>
      <c r="Q18" s="374"/>
      <c r="R18" s="371"/>
    </row>
    <row r="19" spans="1:18" ht="66.75" customHeight="1">
      <c r="A19" s="226">
        <v>122</v>
      </c>
      <c r="B19" s="271" t="s">
        <v>383</v>
      </c>
      <c r="C19" s="275">
        <f t="shared" si="7"/>
        <v>531109</v>
      </c>
      <c r="D19" s="374">
        <v>79606</v>
      </c>
      <c r="E19" s="374">
        <v>15890</v>
      </c>
      <c r="F19" s="424" t="s">
        <v>210</v>
      </c>
      <c r="G19" s="374">
        <v>6194</v>
      </c>
      <c r="H19" s="424" t="s">
        <v>384</v>
      </c>
      <c r="I19" s="374"/>
      <c r="J19" s="371">
        <v>429419</v>
      </c>
      <c r="K19" s="275">
        <f t="shared" si="8"/>
        <v>121342</v>
      </c>
      <c r="L19" s="374"/>
      <c r="M19" s="374"/>
      <c r="N19" s="424" t="s">
        <v>210</v>
      </c>
      <c r="O19" s="374"/>
      <c r="P19" s="424" t="s">
        <v>384</v>
      </c>
      <c r="Q19" s="374"/>
      <c r="R19" s="371">
        <v>121342</v>
      </c>
    </row>
    <row r="20" spans="1:18" ht="64.5" customHeight="1">
      <c r="A20" s="226">
        <v>122</v>
      </c>
      <c r="B20" s="271" t="s">
        <v>293</v>
      </c>
      <c r="C20" s="275">
        <f t="shared" si="7"/>
        <v>204189</v>
      </c>
      <c r="D20" s="374"/>
      <c r="E20" s="374"/>
      <c r="F20" s="424"/>
      <c r="G20" s="374">
        <v>18211</v>
      </c>
      <c r="H20" s="424" t="s">
        <v>206</v>
      </c>
      <c r="I20" s="374"/>
      <c r="J20" s="371">
        <v>185978</v>
      </c>
      <c r="K20" s="275">
        <f t="shared" si="8"/>
        <v>30247</v>
      </c>
      <c r="L20" s="374"/>
      <c r="M20" s="374"/>
      <c r="N20" s="424"/>
      <c r="O20" s="374"/>
      <c r="P20" s="424" t="s">
        <v>206</v>
      </c>
      <c r="Q20" s="374"/>
      <c r="R20" s="371">
        <v>30247</v>
      </c>
    </row>
    <row r="21" spans="1:18" ht="56.25" customHeight="1">
      <c r="A21" s="194">
        <v>122</v>
      </c>
      <c r="B21" s="271" t="s">
        <v>294</v>
      </c>
      <c r="C21" s="275">
        <f t="shared" si="7"/>
        <v>103617</v>
      </c>
      <c r="D21" s="374">
        <v>7641</v>
      </c>
      <c r="E21" s="374"/>
      <c r="F21" s="424"/>
      <c r="G21" s="374">
        <v>810</v>
      </c>
      <c r="H21" s="424" t="s">
        <v>206</v>
      </c>
      <c r="I21" s="374"/>
      <c r="J21" s="371">
        <v>95166</v>
      </c>
      <c r="K21" s="275">
        <f t="shared" si="8"/>
        <v>63024</v>
      </c>
      <c r="L21" s="374"/>
      <c r="M21" s="374"/>
      <c r="N21" s="424"/>
      <c r="O21" s="374"/>
      <c r="P21" s="424" t="s">
        <v>206</v>
      </c>
      <c r="Q21" s="374"/>
      <c r="R21" s="371">
        <v>63024</v>
      </c>
    </row>
    <row r="22" spans="1:18">
      <c r="A22" s="194"/>
      <c r="B22" s="195" t="s">
        <v>217</v>
      </c>
      <c r="C22" s="275">
        <f>SUM(C23:C25)</f>
        <v>105512</v>
      </c>
      <c r="D22" s="275">
        <f t="shared" ref="D22:I22" si="9">SUM(D23:D25)</f>
        <v>0</v>
      </c>
      <c r="E22" s="275">
        <f t="shared" si="9"/>
        <v>0</v>
      </c>
      <c r="F22" s="421">
        <f t="shared" si="9"/>
        <v>0</v>
      </c>
      <c r="G22" s="275">
        <f t="shared" si="9"/>
        <v>0</v>
      </c>
      <c r="H22" s="421">
        <f t="shared" si="9"/>
        <v>0</v>
      </c>
      <c r="I22" s="275">
        <f t="shared" si="9"/>
        <v>105512</v>
      </c>
      <c r="J22" s="280">
        <f>SUM(J23:J25)</f>
        <v>0</v>
      </c>
      <c r="K22" s="275">
        <f>SUM(K23:K25)</f>
        <v>105512</v>
      </c>
      <c r="L22" s="275">
        <f t="shared" ref="L22:Q22" si="10">SUM(L23:L25)</f>
        <v>0</v>
      </c>
      <c r="M22" s="275">
        <f t="shared" si="10"/>
        <v>0</v>
      </c>
      <c r="N22" s="421">
        <f t="shared" si="10"/>
        <v>0</v>
      </c>
      <c r="O22" s="275">
        <f t="shared" si="10"/>
        <v>0</v>
      </c>
      <c r="P22" s="421">
        <f t="shared" si="10"/>
        <v>0</v>
      </c>
      <c r="Q22" s="275">
        <f t="shared" si="10"/>
        <v>105512</v>
      </c>
      <c r="R22" s="280">
        <f>SUM(R23:R25)</f>
        <v>0</v>
      </c>
    </row>
    <row r="23" spans="1:18" ht="39">
      <c r="A23" s="226">
        <v>284</v>
      </c>
      <c r="B23" s="229" t="s">
        <v>385</v>
      </c>
      <c r="C23" s="275">
        <f t="shared" si="7"/>
        <v>105512</v>
      </c>
      <c r="D23" s="374"/>
      <c r="E23" s="374"/>
      <c r="F23" s="424"/>
      <c r="G23" s="374"/>
      <c r="H23" s="424"/>
      <c r="I23" s="374">
        <v>105512</v>
      </c>
      <c r="J23" s="371"/>
      <c r="K23" s="275">
        <f t="shared" ref="K23" si="11">SUM(L23+M23+O23+Q23+R23)</f>
        <v>105512</v>
      </c>
      <c r="L23" s="374"/>
      <c r="M23" s="374"/>
      <c r="N23" s="424"/>
      <c r="O23" s="374"/>
      <c r="P23" s="424"/>
      <c r="Q23" s="374">
        <v>105512</v>
      </c>
      <c r="R23" s="371"/>
    </row>
    <row r="24" spans="1:18">
      <c r="A24" s="194"/>
      <c r="B24" s="207"/>
      <c r="C24" s="275"/>
      <c r="D24" s="374"/>
      <c r="E24" s="374"/>
      <c r="F24" s="424"/>
      <c r="G24" s="374"/>
      <c r="H24" s="424"/>
      <c r="I24" s="374"/>
      <c r="J24" s="371"/>
      <c r="K24" s="275"/>
      <c r="L24" s="374"/>
      <c r="M24" s="374"/>
      <c r="N24" s="424"/>
      <c r="O24" s="374"/>
      <c r="P24" s="424"/>
      <c r="Q24" s="374"/>
      <c r="R24" s="371"/>
    </row>
    <row r="25" spans="1:18">
      <c r="A25" s="194"/>
      <c r="B25" s="270"/>
      <c r="C25" s="275"/>
      <c r="D25" s="374"/>
      <c r="E25" s="374"/>
      <c r="F25" s="424"/>
      <c r="G25" s="374"/>
      <c r="H25" s="424"/>
      <c r="I25" s="374"/>
      <c r="J25" s="371"/>
      <c r="K25" s="275"/>
      <c r="L25" s="374"/>
      <c r="M25" s="374"/>
      <c r="N25" s="424"/>
      <c r="O25" s="374"/>
      <c r="P25" s="424"/>
      <c r="Q25" s="374"/>
      <c r="R25" s="371"/>
    </row>
    <row r="26" spans="1:18">
      <c r="A26" s="194"/>
      <c r="B26" s="195" t="s">
        <v>246</v>
      </c>
      <c r="C26" s="275">
        <f>SUM(C27:C32)</f>
        <v>1248399</v>
      </c>
      <c r="D26" s="275">
        <f t="shared" ref="D26:I26" si="12">SUM(D27:D32)</f>
        <v>0</v>
      </c>
      <c r="E26" s="275">
        <f t="shared" si="12"/>
        <v>0</v>
      </c>
      <c r="F26" s="421">
        <f t="shared" si="12"/>
        <v>0</v>
      </c>
      <c r="G26" s="275">
        <f t="shared" si="12"/>
        <v>205647</v>
      </c>
      <c r="H26" s="421">
        <f t="shared" si="12"/>
        <v>0</v>
      </c>
      <c r="I26" s="275">
        <f t="shared" si="12"/>
        <v>0</v>
      </c>
      <c r="J26" s="280">
        <f>SUM(J27:J32)</f>
        <v>1042752</v>
      </c>
      <c r="K26" s="275">
        <f>SUM(K27:K32)</f>
        <v>559279</v>
      </c>
      <c r="L26" s="275">
        <f t="shared" ref="L26:Q26" si="13">SUM(L27:L32)</f>
        <v>0</v>
      </c>
      <c r="M26" s="275">
        <f t="shared" si="13"/>
        <v>0</v>
      </c>
      <c r="N26" s="421">
        <f t="shared" si="13"/>
        <v>0</v>
      </c>
      <c r="O26" s="275">
        <f t="shared" si="13"/>
        <v>161017</v>
      </c>
      <c r="P26" s="421">
        <f t="shared" si="13"/>
        <v>0</v>
      </c>
      <c r="Q26" s="275">
        <f t="shared" si="13"/>
        <v>0</v>
      </c>
      <c r="R26" s="280">
        <f>SUM(R27:R32)</f>
        <v>398262</v>
      </c>
    </row>
    <row r="27" spans="1:18" ht="45.75">
      <c r="A27" s="194">
        <v>322</v>
      </c>
      <c r="B27" s="207" t="s">
        <v>314</v>
      </c>
      <c r="C27" s="275">
        <f t="shared" ref="C27" si="14">SUM(D27+E27+G27+I27+J27)</f>
        <v>55647</v>
      </c>
      <c r="D27" s="374"/>
      <c r="E27" s="374"/>
      <c r="F27" s="424"/>
      <c r="G27" s="374">
        <v>55647</v>
      </c>
      <c r="H27" s="424" t="s">
        <v>386</v>
      </c>
      <c r="I27" s="374"/>
      <c r="J27" s="371"/>
      <c r="K27" s="275">
        <f t="shared" ref="K27" si="15">SUM(L27+M27+O27+Q27+R27)</f>
        <v>16588</v>
      </c>
      <c r="L27" s="374"/>
      <c r="M27" s="374"/>
      <c r="N27" s="424"/>
      <c r="O27" s="374">
        <v>16588</v>
      </c>
      <c r="P27" s="424" t="s">
        <v>386</v>
      </c>
      <c r="Q27" s="374"/>
      <c r="R27" s="371"/>
    </row>
    <row r="28" spans="1:18" ht="39.75" customHeight="1">
      <c r="A28" s="226">
        <v>322</v>
      </c>
      <c r="B28" s="425" t="s">
        <v>315</v>
      </c>
      <c r="C28" s="275">
        <f>SUM(D28+E28+G28+I28+J28)</f>
        <v>1042752</v>
      </c>
      <c r="D28" s="374"/>
      <c r="E28" s="374"/>
      <c r="F28" s="424"/>
      <c r="G28" s="374"/>
      <c r="H28" s="424"/>
      <c r="I28" s="374"/>
      <c r="J28" s="371">
        <v>1042752</v>
      </c>
      <c r="K28" s="275">
        <f>SUM(L28+M28+O28+Q28+R28)</f>
        <v>398262</v>
      </c>
      <c r="L28" s="374"/>
      <c r="M28" s="374"/>
      <c r="N28" s="424"/>
      <c r="O28" s="374"/>
      <c r="P28" s="424"/>
      <c r="Q28" s="374"/>
      <c r="R28" s="371">
        <v>398262</v>
      </c>
    </row>
    <row r="29" spans="1:18">
      <c r="A29" s="194">
        <v>322</v>
      </c>
      <c r="B29" s="207" t="s">
        <v>387</v>
      </c>
      <c r="C29" s="275">
        <f>SUM(D29+E29+G29+I29+J29)</f>
        <v>30000</v>
      </c>
      <c r="D29" s="374"/>
      <c r="E29" s="374"/>
      <c r="F29" s="424"/>
      <c r="G29" s="374">
        <v>30000</v>
      </c>
      <c r="H29" s="424" t="s">
        <v>388</v>
      </c>
      <c r="I29" s="374"/>
      <c r="J29" s="371"/>
      <c r="K29" s="275">
        <f>SUM(L29+M29+O29+Q29+R29)</f>
        <v>29999</v>
      </c>
      <c r="L29" s="374"/>
      <c r="M29" s="374"/>
      <c r="N29" s="424"/>
      <c r="O29" s="374">
        <v>29999</v>
      </c>
      <c r="P29" s="424" t="s">
        <v>388</v>
      </c>
      <c r="Q29" s="374"/>
      <c r="R29" s="371"/>
    </row>
    <row r="30" spans="1:18" ht="26.25">
      <c r="A30" s="226">
        <v>322</v>
      </c>
      <c r="B30" s="272" t="s">
        <v>389</v>
      </c>
      <c r="C30" s="275">
        <f>SUM(D30+E30+G30+I30+J30)</f>
        <v>60000</v>
      </c>
      <c r="D30" s="374"/>
      <c r="E30" s="374"/>
      <c r="F30" s="424"/>
      <c r="G30" s="374">
        <v>60000</v>
      </c>
      <c r="H30" s="424" t="s">
        <v>388</v>
      </c>
      <c r="I30" s="374"/>
      <c r="J30" s="371"/>
      <c r="K30" s="275">
        <f>SUM(L30+M30+O30+Q30+R30)</f>
        <v>59951</v>
      </c>
      <c r="L30" s="374"/>
      <c r="M30" s="374"/>
      <c r="N30" s="424"/>
      <c r="O30" s="374">
        <v>59951</v>
      </c>
      <c r="P30" s="424" t="s">
        <v>388</v>
      </c>
      <c r="Q30" s="374"/>
      <c r="R30" s="371"/>
    </row>
    <row r="31" spans="1:18" ht="26.25">
      <c r="A31" s="194">
        <v>311</v>
      </c>
      <c r="B31" s="277" t="s">
        <v>390</v>
      </c>
      <c r="C31" s="275">
        <f>SUM(D31+E31+G31+I31+J31)</f>
        <v>60000</v>
      </c>
      <c r="D31" s="374"/>
      <c r="E31" s="374"/>
      <c r="F31" s="424"/>
      <c r="G31" s="374">
        <v>60000</v>
      </c>
      <c r="H31" s="424" t="s">
        <v>388</v>
      </c>
      <c r="I31" s="374"/>
      <c r="J31" s="371"/>
      <c r="K31" s="275">
        <f>SUM(L31+M31+O31+Q31+R31)</f>
        <v>54479</v>
      </c>
      <c r="L31" s="374"/>
      <c r="M31" s="374"/>
      <c r="N31" s="424"/>
      <c r="O31" s="374">
        <v>54479</v>
      </c>
      <c r="P31" s="424" t="s">
        <v>388</v>
      </c>
      <c r="Q31" s="374"/>
      <c r="R31" s="371"/>
    </row>
    <row r="32" spans="1:18">
      <c r="A32" s="194"/>
      <c r="B32" s="274"/>
      <c r="C32" s="275">
        <f>SUM(D32+E32+G32+I32+J32)</f>
        <v>0</v>
      </c>
      <c r="D32" s="374"/>
      <c r="E32" s="374"/>
      <c r="F32" s="424"/>
      <c r="G32" s="374"/>
      <c r="H32" s="424"/>
      <c r="I32" s="374"/>
      <c r="J32" s="371"/>
      <c r="K32" s="275">
        <f>SUM(L32+M32+O32+Q32+R32)</f>
        <v>0</v>
      </c>
      <c r="L32" s="374"/>
      <c r="M32" s="374"/>
      <c r="N32" s="424"/>
      <c r="O32" s="374"/>
      <c r="P32" s="424"/>
      <c r="Q32" s="374"/>
      <c r="R32" s="371"/>
    </row>
    <row r="33" spans="1:18" ht="52.5" customHeight="1">
      <c r="A33" s="194"/>
      <c r="B33" s="195" t="s">
        <v>218</v>
      </c>
      <c r="C33" s="275">
        <f>SUM(C34:C92)</f>
        <v>7954345</v>
      </c>
      <c r="D33" s="275">
        <f t="shared" ref="D33:I33" si="16">SUM(D34:D92)</f>
        <v>1224201</v>
      </c>
      <c r="E33" s="275">
        <f t="shared" si="16"/>
        <v>169843</v>
      </c>
      <c r="F33" s="421">
        <f t="shared" si="16"/>
        <v>0</v>
      </c>
      <c r="G33" s="275">
        <f t="shared" si="16"/>
        <v>1158490</v>
      </c>
      <c r="H33" s="421">
        <f t="shared" si="16"/>
        <v>0</v>
      </c>
      <c r="I33" s="275">
        <f t="shared" si="16"/>
        <v>0</v>
      </c>
      <c r="J33" s="280">
        <f>SUM(J34:J92)</f>
        <v>5401811</v>
      </c>
      <c r="K33" s="275">
        <f>SUM(K34:K92)</f>
        <v>2103502</v>
      </c>
      <c r="L33" s="275">
        <f t="shared" ref="L33:Q33" si="17">SUM(L34:L92)</f>
        <v>117676</v>
      </c>
      <c r="M33" s="275">
        <f t="shared" si="17"/>
        <v>0</v>
      </c>
      <c r="N33" s="421">
        <f t="shared" si="17"/>
        <v>0</v>
      </c>
      <c r="O33" s="275">
        <f t="shared" si="17"/>
        <v>547469</v>
      </c>
      <c r="P33" s="421">
        <f t="shared" si="17"/>
        <v>0</v>
      </c>
      <c r="Q33" s="275">
        <f t="shared" si="17"/>
        <v>0</v>
      </c>
      <c r="R33" s="280">
        <f>SUM(R34:R92)</f>
        <v>1438357</v>
      </c>
    </row>
    <row r="34" spans="1:18" ht="64.5">
      <c r="A34" s="226">
        <v>603</v>
      </c>
      <c r="B34" s="360" t="s">
        <v>304</v>
      </c>
      <c r="C34" s="275">
        <f t="shared" ref="C34:C91" si="18">SUM(D34+E34+G34+I34+J34)</f>
        <v>871174</v>
      </c>
      <c r="D34" s="374"/>
      <c r="E34" s="374"/>
      <c r="F34" s="424"/>
      <c r="G34" s="374"/>
      <c r="H34" s="424"/>
      <c r="I34" s="374"/>
      <c r="J34" s="371">
        <v>871174</v>
      </c>
      <c r="K34" s="275">
        <f t="shared" ref="K34:K91" si="19">SUM(L34+M34+O34+Q34+R34)</f>
        <v>217536</v>
      </c>
      <c r="L34" s="374"/>
      <c r="M34" s="374"/>
      <c r="N34" s="424"/>
      <c r="O34" s="374"/>
      <c r="P34" s="424"/>
      <c r="Q34" s="374"/>
      <c r="R34" s="371">
        <v>217536</v>
      </c>
    </row>
    <row r="35" spans="1:18" ht="54" customHeight="1">
      <c r="A35" s="226">
        <v>603</v>
      </c>
      <c r="B35" s="360" t="s">
        <v>305</v>
      </c>
      <c r="C35" s="275">
        <f t="shared" si="18"/>
        <v>1894714</v>
      </c>
      <c r="D35" s="374"/>
      <c r="E35" s="374"/>
      <c r="F35" s="424"/>
      <c r="G35" s="374">
        <v>24600</v>
      </c>
      <c r="H35" s="424" t="s">
        <v>391</v>
      </c>
      <c r="I35" s="374"/>
      <c r="J35" s="371">
        <v>1870114</v>
      </c>
      <c r="K35" s="275">
        <f t="shared" si="19"/>
        <v>276201</v>
      </c>
      <c r="L35" s="374"/>
      <c r="M35" s="374"/>
      <c r="N35" s="424"/>
      <c r="O35" s="374"/>
      <c r="P35" s="424" t="s">
        <v>391</v>
      </c>
      <c r="Q35" s="374"/>
      <c r="R35" s="371">
        <v>276201</v>
      </c>
    </row>
    <row r="36" spans="1:18" ht="51" customHeight="1">
      <c r="A36" s="226">
        <v>603</v>
      </c>
      <c r="B36" s="360" t="s">
        <v>306</v>
      </c>
      <c r="C36" s="275">
        <f t="shared" si="18"/>
        <v>2074174</v>
      </c>
      <c r="D36" s="374">
        <v>9756</v>
      </c>
      <c r="E36" s="374">
        <v>19843</v>
      </c>
      <c r="F36" s="424" t="s">
        <v>392</v>
      </c>
      <c r="G36" s="374">
        <v>61163</v>
      </c>
      <c r="H36" s="424" t="s">
        <v>391</v>
      </c>
      <c r="I36" s="374"/>
      <c r="J36" s="371">
        <v>1983412</v>
      </c>
      <c r="K36" s="275">
        <f t="shared" si="19"/>
        <v>440426</v>
      </c>
      <c r="L36" s="374">
        <v>9756</v>
      </c>
      <c r="M36" s="374"/>
      <c r="N36" s="424" t="s">
        <v>392</v>
      </c>
      <c r="O36" s="374">
        <v>61163</v>
      </c>
      <c r="P36" s="424" t="s">
        <v>391</v>
      </c>
      <c r="Q36" s="374"/>
      <c r="R36" s="371">
        <v>369507</v>
      </c>
    </row>
    <row r="37" spans="1:18" ht="51.75">
      <c r="A37" s="226">
        <v>619</v>
      </c>
      <c r="B37" s="426" t="s">
        <v>393</v>
      </c>
      <c r="C37" s="275">
        <f t="shared" si="18"/>
        <v>237469</v>
      </c>
      <c r="D37" s="374">
        <v>3420</v>
      </c>
      <c r="E37" s="374"/>
      <c r="F37" s="424"/>
      <c r="G37" s="374"/>
      <c r="H37" s="424"/>
      <c r="I37" s="374"/>
      <c r="J37" s="371">
        <v>234049</v>
      </c>
      <c r="K37" s="275">
        <f t="shared" si="19"/>
        <v>137517</v>
      </c>
      <c r="L37" s="374"/>
      <c r="M37" s="374"/>
      <c r="N37" s="424"/>
      <c r="O37" s="374"/>
      <c r="P37" s="424"/>
      <c r="Q37" s="374"/>
      <c r="R37" s="371">
        <v>137517</v>
      </c>
    </row>
    <row r="38" spans="1:18" ht="26.25">
      <c r="A38" s="226">
        <v>606</v>
      </c>
      <c r="B38" s="229" t="s">
        <v>394</v>
      </c>
      <c r="C38" s="275">
        <f t="shared" si="18"/>
        <v>30000</v>
      </c>
      <c r="D38" s="374">
        <v>30000</v>
      </c>
      <c r="E38" s="374"/>
      <c r="F38" s="424"/>
      <c r="G38" s="374"/>
      <c r="H38" s="424"/>
      <c r="I38" s="374"/>
      <c r="J38" s="371"/>
      <c r="K38" s="275">
        <f t="shared" si="19"/>
        <v>29880</v>
      </c>
      <c r="L38" s="374">
        <v>29880</v>
      </c>
      <c r="M38" s="374"/>
      <c r="N38" s="424"/>
      <c r="O38" s="374"/>
      <c r="P38" s="424"/>
      <c r="Q38" s="374"/>
      <c r="R38" s="371"/>
    </row>
    <row r="39" spans="1:18" ht="26.25">
      <c r="A39" s="226">
        <v>606</v>
      </c>
      <c r="B39" s="229" t="s">
        <v>395</v>
      </c>
      <c r="C39" s="275">
        <f t="shared" si="18"/>
        <v>35000</v>
      </c>
      <c r="D39" s="374">
        <v>35000</v>
      </c>
      <c r="E39" s="374"/>
      <c r="F39" s="424"/>
      <c r="G39" s="374"/>
      <c r="H39" s="424"/>
      <c r="I39" s="374"/>
      <c r="J39" s="371"/>
      <c r="K39" s="275">
        <f t="shared" si="19"/>
        <v>34800</v>
      </c>
      <c r="L39" s="374">
        <v>34800</v>
      </c>
      <c r="M39" s="374"/>
      <c r="N39" s="424"/>
      <c r="O39" s="374"/>
      <c r="P39" s="424"/>
      <c r="Q39" s="374"/>
      <c r="R39" s="371"/>
    </row>
    <row r="40" spans="1:18" ht="63.75" customHeight="1">
      <c r="A40" s="226">
        <v>606</v>
      </c>
      <c r="B40" s="270" t="s">
        <v>396</v>
      </c>
      <c r="C40" s="275">
        <f t="shared" si="18"/>
        <v>197335</v>
      </c>
      <c r="D40" s="374">
        <v>35000</v>
      </c>
      <c r="E40" s="374"/>
      <c r="F40" s="424"/>
      <c r="G40" s="374">
        <v>162335</v>
      </c>
      <c r="H40" s="424" t="s">
        <v>397</v>
      </c>
      <c r="I40" s="374"/>
      <c r="J40" s="371"/>
      <c r="K40" s="275">
        <f t="shared" si="19"/>
        <v>17400</v>
      </c>
      <c r="L40" s="374">
        <v>17400</v>
      </c>
      <c r="M40" s="374"/>
      <c r="N40" s="424"/>
      <c r="O40" s="374"/>
      <c r="P40" s="424" t="s">
        <v>397</v>
      </c>
      <c r="Q40" s="374"/>
      <c r="R40" s="371"/>
    </row>
    <row r="41" spans="1:18" ht="28.5" customHeight="1">
      <c r="A41" s="427">
        <v>606</v>
      </c>
      <c r="B41" s="229" t="s">
        <v>398</v>
      </c>
      <c r="C41" s="275">
        <f t="shared" si="18"/>
        <v>73143</v>
      </c>
      <c r="D41" s="371">
        <v>73143</v>
      </c>
      <c r="E41" s="374"/>
      <c r="F41" s="424"/>
      <c r="G41" s="374"/>
      <c r="H41" s="424"/>
      <c r="I41" s="374"/>
      <c r="J41" s="371"/>
      <c r="K41" s="275">
        <f t="shared" si="19"/>
        <v>0</v>
      </c>
      <c r="L41" s="371"/>
      <c r="M41" s="374"/>
      <c r="N41" s="424"/>
      <c r="O41" s="374"/>
      <c r="P41" s="424"/>
      <c r="Q41" s="374"/>
      <c r="R41" s="371"/>
    </row>
    <row r="42" spans="1:18">
      <c r="A42" s="194">
        <v>606</v>
      </c>
      <c r="B42" s="277" t="s">
        <v>399</v>
      </c>
      <c r="C42" s="275">
        <f t="shared" si="18"/>
        <v>12334</v>
      </c>
      <c r="D42" s="371">
        <v>12334</v>
      </c>
      <c r="E42" s="374"/>
      <c r="F42" s="424"/>
      <c r="G42" s="374"/>
      <c r="H42" s="424"/>
      <c r="I42" s="374"/>
      <c r="J42" s="371"/>
      <c r="K42" s="275">
        <f t="shared" si="19"/>
        <v>0</v>
      </c>
      <c r="L42" s="371"/>
      <c r="M42" s="374"/>
      <c r="N42" s="424"/>
      <c r="O42" s="374"/>
      <c r="P42" s="424"/>
      <c r="Q42" s="374"/>
      <c r="R42" s="371"/>
    </row>
    <row r="43" spans="1:18" ht="26.25">
      <c r="A43" s="194">
        <v>606</v>
      </c>
      <c r="B43" s="277" t="s">
        <v>400</v>
      </c>
      <c r="C43" s="275">
        <f t="shared" si="18"/>
        <v>34498</v>
      </c>
      <c r="D43" s="371">
        <v>34498</v>
      </c>
      <c r="E43" s="374"/>
      <c r="F43" s="424"/>
      <c r="G43" s="374"/>
      <c r="H43" s="424"/>
      <c r="I43" s="374"/>
      <c r="J43" s="371"/>
      <c r="K43" s="275">
        <f t="shared" si="19"/>
        <v>0</v>
      </c>
      <c r="L43" s="371"/>
      <c r="M43" s="374"/>
      <c r="N43" s="424"/>
      <c r="O43" s="374"/>
      <c r="P43" s="424"/>
      <c r="Q43" s="374"/>
      <c r="R43" s="371"/>
    </row>
    <row r="44" spans="1:18" ht="48" customHeight="1">
      <c r="A44" s="194">
        <v>606</v>
      </c>
      <c r="B44" s="277" t="s">
        <v>401</v>
      </c>
      <c r="C44" s="275">
        <f t="shared" si="18"/>
        <v>49035</v>
      </c>
      <c r="D44" s="371">
        <v>29035</v>
      </c>
      <c r="E44" s="374">
        <v>20000</v>
      </c>
      <c r="F44" s="424" t="s">
        <v>391</v>
      </c>
      <c r="G44" s="374"/>
      <c r="H44" s="424"/>
      <c r="I44" s="374"/>
      <c r="J44" s="371"/>
      <c r="K44" s="275">
        <f t="shared" si="19"/>
        <v>0</v>
      </c>
      <c r="L44" s="371"/>
      <c r="M44" s="374"/>
      <c r="N44" s="424" t="s">
        <v>391</v>
      </c>
      <c r="O44" s="374"/>
      <c r="P44" s="424"/>
      <c r="Q44" s="374"/>
      <c r="R44" s="371"/>
    </row>
    <row r="45" spans="1:18" ht="36" customHeight="1">
      <c r="A45" s="194">
        <v>606</v>
      </c>
      <c r="B45" s="277" t="s">
        <v>402</v>
      </c>
      <c r="C45" s="275">
        <f t="shared" si="18"/>
        <v>45195</v>
      </c>
      <c r="D45" s="371">
        <v>10195</v>
      </c>
      <c r="E45" s="374">
        <v>35000</v>
      </c>
      <c r="F45" s="424" t="s">
        <v>391</v>
      </c>
      <c r="G45" s="374"/>
      <c r="H45" s="424"/>
      <c r="I45" s="374"/>
      <c r="J45" s="371"/>
      <c r="K45" s="275">
        <f t="shared" si="19"/>
        <v>0</v>
      </c>
      <c r="L45" s="371"/>
      <c r="M45" s="374"/>
      <c r="N45" s="424" t="s">
        <v>391</v>
      </c>
      <c r="O45" s="374"/>
      <c r="P45" s="424"/>
      <c r="Q45" s="374"/>
      <c r="R45" s="371"/>
    </row>
    <row r="46" spans="1:18" ht="33.75" customHeight="1">
      <c r="A46" s="194">
        <v>606</v>
      </c>
      <c r="B46" s="277" t="s">
        <v>403</v>
      </c>
      <c r="C46" s="275">
        <f t="shared" si="18"/>
        <v>46203</v>
      </c>
      <c r="D46" s="371">
        <v>1203</v>
      </c>
      <c r="E46" s="374">
        <v>45000</v>
      </c>
      <c r="F46" s="424" t="s">
        <v>391</v>
      </c>
      <c r="G46" s="374"/>
      <c r="H46" s="424"/>
      <c r="I46" s="374"/>
      <c r="J46" s="371"/>
      <c r="K46" s="275">
        <f t="shared" si="19"/>
        <v>0</v>
      </c>
      <c r="L46" s="371"/>
      <c r="M46" s="374"/>
      <c r="N46" s="424" t="s">
        <v>391</v>
      </c>
      <c r="O46" s="374"/>
      <c r="P46" s="424"/>
      <c r="Q46" s="374"/>
      <c r="R46" s="371"/>
    </row>
    <row r="47" spans="1:18" ht="26.25">
      <c r="A47" s="194">
        <v>606</v>
      </c>
      <c r="B47" s="277" t="s">
        <v>404</v>
      </c>
      <c r="C47" s="275">
        <f t="shared" si="18"/>
        <v>57287</v>
      </c>
      <c r="D47" s="371">
        <v>57287</v>
      </c>
      <c r="E47" s="374"/>
      <c r="F47" s="424"/>
      <c r="G47" s="374"/>
      <c r="H47" s="424"/>
      <c r="I47" s="374"/>
      <c r="J47" s="371"/>
      <c r="K47" s="275">
        <f t="shared" si="19"/>
        <v>0</v>
      </c>
      <c r="L47" s="371"/>
      <c r="M47" s="374"/>
      <c r="N47" s="424"/>
      <c r="O47" s="374"/>
      <c r="P47" s="424"/>
      <c r="Q47" s="374"/>
      <c r="R47" s="371"/>
    </row>
    <row r="48" spans="1:18" ht="26.25">
      <c r="A48" s="194">
        <v>606</v>
      </c>
      <c r="B48" s="277" t="s">
        <v>405</v>
      </c>
      <c r="C48" s="275">
        <f t="shared" si="18"/>
        <v>83252</v>
      </c>
      <c r="D48" s="371">
        <v>83252</v>
      </c>
      <c r="E48" s="374"/>
      <c r="F48" s="424"/>
      <c r="G48" s="374"/>
      <c r="H48" s="424"/>
      <c r="I48" s="374"/>
      <c r="J48" s="371"/>
      <c r="K48" s="275">
        <f t="shared" si="19"/>
        <v>0</v>
      </c>
      <c r="L48" s="371"/>
      <c r="M48" s="374"/>
      <c r="N48" s="424"/>
      <c r="O48" s="374"/>
      <c r="P48" s="424"/>
      <c r="Q48" s="374"/>
      <c r="R48" s="371"/>
    </row>
    <row r="49" spans="1:18" ht="26.25">
      <c r="A49" s="194">
        <v>606</v>
      </c>
      <c r="B49" s="277" t="s">
        <v>406</v>
      </c>
      <c r="C49" s="275">
        <f t="shared" si="18"/>
        <v>8086</v>
      </c>
      <c r="D49" s="371">
        <v>8086</v>
      </c>
      <c r="E49" s="374"/>
      <c r="F49" s="424"/>
      <c r="G49" s="374"/>
      <c r="H49" s="424"/>
      <c r="I49" s="374"/>
      <c r="J49" s="371"/>
      <c r="K49" s="275">
        <f t="shared" si="19"/>
        <v>0</v>
      </c>
      <c r="L49" s="371"/>
      <c r="M49" s="374"/>
      <c r="N49" s="424"/>
      <c r="O49" s="374"/>
      <c r="P49" s="424"/>
      <c r="Q49" s="374"/>
      <c r="R49" s="371"/>
    </row>
    <row r="50" spans="1:18" ht="26.25">
      <c r="A50" s="194">
        <v>606</v>
      </c>
      <c r="B50" s="277" t="s">
        <v>407</v>
      </c>
      <c r="C50" s="275">
        <f t="shared" si="18"/>
        <v>40422</v>
      </c>
      <c r="D50" s="371">
        <v>40422</v>
      </c>
      <c r="E50" s="374"/>
      <c r="F50" s="424"/>
      <c r="G50" s="374"/>
      <c r="H50" s="424"/>
      <c r="I50" s="374"/>
      <c r="J50" s="371"/>
      <c r="K50" s="275">
        <f t="shared" si="19"/>
        <v>0</v>
      </c>
      <c r="L50" s="371"/>
      <c r="M50" s="374"/>
      <c r="N50" s="424"/>
      <c r="O50" s="374"/>
      <c r="P50" s="424"/>
      <c r="Q50" s="374"/>
      <c r="R50" s="371"/>
    </row>
    <row r="51" spans="1:18" ht="26.25">
      <c r="A51" s="194">
        <v>606</v>
      </c>
      <c r="B51" s="277" t="s">
        <v>408</v>
      </c>
      <c r="C51" s="275">
        <f t="shared" si="18"/>
        <v>0</v>
      </c>
      <c r="D51" s="371"/>
      <c r="E51" s="374"/>
      <c r="F51" s="424"/>
      <c r="G51" s="374"/>
      <c r="H51" s="424"/>
      <c r="I51" s="374"/>
      <c r="J51" s="371"/>
      <c r="K51" s="275">
        <f t="shared" si="19"/>
        <v>0</v>
      </c>
      <c r="L51" s="371"/>
      <c r="M51" s="374"/>
      <c r="N51" s="424"/>
      <c r="O51" s="374"/>
      <c r="P51" s="424"/>
      <c r="Q51" s="374"/>
      <c r="R51" s="371"/>
    </row>
    <row r="52" spans="1:18" ht="36.75" customHeight="1">
      <c r="A52" s="194">
        <v>606</v>
      </c>
      <c r="B52" s="277" t="s">
        <v>409</v>
      </c>
      <c r="C52" s="275">
        <f t="shared" si="18"/>
        <v>154706</v>
      </c>
      <c r="D52" s="371">
        <v>93306</v>
      </c>
      <c r="E52" s="374"/>
      <c r="F52" s="424"/>
      <c r="G52" s="374">
        <v>61400</v>
      </c>
      <c r="H52" s="424" t="s">
        <v>410</v>
      </c>
      <c r="I52" s="374"/>
      <c r="J52" s="371"/>
      <c r="K52" s="275">
        <f t="shared" si="19"/>
        <v>0</v>
      </c>
      <c r="L52" s="371"/>
      <c r="M52" s="374"/>
      <c r="N52" s="424"/>
      <c r="O52" s="374"/>
      <c r="P52" s="424" t="s">
        <v>410</v>
      </c>
      <c r="Q52" s="374"/>
      <c r="R52" s="371"/>
    </row>
    <row r="53" spans="1:18" s="276" customFormat="1" ht="46.5" customHeight="1">
      <c r="A53" s="226">
        <v>606</v>
      </c>
      <c r="B53" s="277" t="s">
        <v>411</v>
      </c>
      <c r="C53" s="275">
        <f t="shared" si="18"/>
        <v>30000</v>
      </c>
      <c r="D53" s="371">
        <v>10000</v>
      </c>
      <c r="E53" s="374"/>
      <c r="F53" s="424"/>
      <c r="G53" s="374">
        <v>20000</v>
      </c>
      <c r="H53" s="424" t="s">
        <v>391</v>
      </c>
      <c r="I53" s="374"/>
      <c r="J53" s="371"/>
      <c r="K53" s="275">
        <f t="shared" si="19"/>
        <v>0</v>
      </c>
      <c r="L53" s="371"/>
      <c r="M53" s="374"/>
      <c r="N53" s="424"/>
      <c r="O53" s="374"/>
      <c r="P53" s="424" t="s">
        <v>391</v>
      </c>
      <c r="Q53" s="374"/>
      <c r="R53" s="371"/>
    </row>
    <row r="54" spans="1:18" ht="26.25">
      <c r="A54" s="194">
        <v>606</v>
      </c>
      <c r="B54" s="270" t="s">
        <v>412</v>
      </c>
      <c r="C54" s="275">
        <f t="shared" si="18"/>
        <v>41292</v>
      </c>
      <c r="D54" s="371">
        <v>41292</v>
      </c>
      <c r="E54" s="374"/>
      <c r="F54" s="424"/>
      <c r="G54" s="374"/>
      <c r="H54" s="424"/>
      <c r="I54" s="374"/>
      <c r="J54" s="371"/>
      <c r="K54" s="275">
        <f t="shared" si="19"/>
        <v>0</v>
      </c>
      <c r="L54" s="371"/>
      <c r="M54" s="374"/>
      <c r="N54" s="424"/>
      <c r="O54" s="374"/>
      <c r="P54" s="424"/>
      <c r="Q54" s="374"/>
      <c r="R54" s="371"/>
    </row>
    <row r="55" spans="1:18" ht="26.25">
      <c r="A55" s="194">
        <v>606</v>
      </c>
      <c r="B55" s="270" t="s">
        <v>413</v>
      </c>
      <c r="C55" s="275">
        <f t="shared" si="18"/>
        <v>101843</v>
      </c>
      <c r="D55" s="371">
        <v>101843</v>
      </c>
      <c r="E55" s="374"/>
      <c r="F55" s="424"/>
      <c r="G55" s="374"/>
      <c r="H55" s="424"/>
      <c r="I55" s="374"/>
      <c r="J55" s="371"/>
      <c r="K55" s="275">
        <f t="shared" si="19"/>
        <v>0</v>
      </c>
      <c r="L55" s="371"/>
      <c r="M55" s="374"/>
      <c r="N55" s="424"/>
      <c r="O55" s="374"/>
      <c r="P55" s="424"/>
      <c r="Q55" s="374"/>
      <c r="R55" s="371"/>
    </row>
    <row r="56" spans="1:18" ht="50.25" customHeight="1">
      <c r="A56" s="194">
        <v>606</v>
      </c>
      <c r="B56" s="270" t="s">
        <v>414</v>
      </c>
      <c r="C56" s="275">
        <f t="shared" si="18"/>
        <v>33851</v>
      </c>
      <c r="D56" s="371">
        <v>8851</v>
      </c>
      <c r="E56" s="374"/>
      <c r="F56" s="424"/>
      <c r="G56" s="374">
        <v>25000</v>
      </c>
      <c r="H56" s="424" t="s">
        <v>391</v>
      </c>
      <c r="I56" s="374"/>
      <c r="J56" s="371"/>
      <c r="K56" s="275">
        <f t="shared" si="19"/>
        <v>0</v>
      </c>
      <c r="L56" s="371"/>
      <c r="M56" s="374"/>
      <c r="N56" s="424"/>
      <c r="O56" s="374"/>
      <c r="P56" s="424" t="s">
        <v>391</v>
      </c>
      <c r="Q56" s="374"/>
      <c r="R56" s="371"/>
    </row>
    <row r="57" spans="1:18" ht="26.25">
      <c r="A57" s="194">
        <v>606</v>
      </c>
      <c r="B57" s="270" t="s">
        <v>415</v>
      </c>
      <c r="C57" s="275">
        <f t="shared" si="18"/>
        <v>0</v>
      </c>
      <c r="D57" s="371"/>
      <c r="E57" s="374"/>
      <c r="F57" s="424"/>
      <c r="G57" s="374"/>
      <c r="H57" s="424"/>
      <c r="I57" s="374"/>
      <c r="J57" s="371"/>
      <c r="K57" s="275">
        <f t="shared" si="19"/>
        <v>0</v>
      </c>
      <c r="L57" s="371"/>
      <c r="M57" s="374"/>
      <c r="N57" s="424"/>
      <c r="O57" s="374"/>
      <c r="P57" s="424"/>
      <c r="Q57" s="374"/>
      <c r="R57" s="371"/>
    </row>
    <row r="58" spans="1:18" ht="26.25">
      <c r="A58" s="194">
        <v>606</v>
      </c>
      <c r="B58" s="270" t="s">
        <v>416</v>
      </c>
      <c r="C58" s="275">
        <f t="shared" si="18"/>
        <v>338060</v>
      </c>
      <c r="D58" s="371">
        <v>338060</v>
      </c>
      <c r="E58" s="374"/>
      <c r="F58" s="424"/>
      <c r="G58" s="374"/>
      <c r="H58" s="424"/>
      <c r="I58" s="374"/>
      <c r="J58" s="371"/>
      <c r="K58" s="275">
        <f t="shared" si="19"/>
        <v>0</v>
      </c>
      <c r="L58" s="371"/>
      <c r="M58" s="374"/>
      <c r="N58" s="424"/>
      <c r="O58" s="374"/>
      <c r="P58" s="424"/>
      <c r="Q58" s="374"/>
      <c r="R58" s="371"/>
    </row>
    <row r="59" spans="1:18" ht="51" customHeight="1">
      <c r="A59" s="194">
        <v>606</v>
      </c>
      <c r="B59" s="270" t="s">
        <v>417</v>
      </c>
      <c r="C59" s="275">
        <f t="shared" si="18"/>
        <v>0</v>
      </c>
      <c r="D59" s="371"/>
      <c r="E59" s="374"/>
      <c r="F59" s="424" t="s">
        <v>391</v>
      </c>
      <c r="G59" s="374"/>
      <c r="H59" s="424"/>
      <c r="I59" s="374"/>
      <c r="J59" s="371"/>
      <c r="K59" s="275">
        <f t="shared" si="19"/>
        <v>0</v>
      </c>
      <c r="L59" s="371"/>
      <c r="M59" s="374"/>
      <c r="N59" s="424" t="s">
        <v>391</v>
      </c>
      <c r="O59" s="374"/>
      <c r="P59" s="424"/>
      <c r="Q59" s="374"/>
      <c r="R59" s="371"/>
    </row>
    <row r="60" spans="1:18" ht="52.5" customHeight="1">
      <c r="A60" s="194">
        <v>606</v>
      </c>
      <c r="B60" s="270" t="s">
        <v>418</v>
      </c>
      <c r="C60" s="275">
        <f t="shared" si="18"/>
        <v>26657</v>
      </c>
      <c r="D60" s="371"/>
      <c r="E60" s="374">
        <v>26657</v>
      </c>
      <c r="F60" s="424" t="s">
        <v>391</v>
      </c>
      <c r="G60" s="374"/>
      <c r="H60" s="424"/>
      <c r="I60" s="374"/>
      <c r="J60" s="371"/>
      <c r="K60" s="275">
        <f t="shared" si="19"/>
        <v>0</v>
      </c>
      <c r="L60" s="371"/>
      <c r="M60" s="374"/>
      <c r="N60" s="424" t="s">
        <v>391</v>
      </c>
      <c r="O60" s="374"/>
      <c r="P60" s="424"/>
      <c r="Q60" s="374"/>
      <c r="R60" s="371"/>
    </row>
    <row r="61" spans="1:18" ht="26.25">
      <c r="A61" s="194">
        <v>606</v>
      </c>
      <c r="B61" s="270" t="s">
        <v>419</v>
      </c>
      <c r="C61" s="275">
        <f t="shared" si="18"/>
        <v>98142</v>
      </c>
      <c r="D61" s="371">
        <v>87975</v>
      </c>
      <c r="E61" s="374">
        <v>10167</v>
      </c>
      <c r="F61" s="424"/>
      <c r="G61" s="374"/>
      <c r="H61" s="424"/>
      <c r="I61" s="374"/>
      <c r="J61" s="371"/>
      <c r="K61" s="275">
        <f t="shared" si="19"/>
        <v>0</v>
      </c>
      <c r="L61" s="371"/>
      <c r="M61" s="374"/>
      <c r="N61" s="424"/>
      <c r="O61" s="374"/>
      <c r="P61" s="424"/>
      <c r="Q61" s="374"/>
      <c r="R61" s="371"/>
    </row>
    <row r="62" spans="1:18" ht="35.25" customHeight="1">
      <c r="A62" s="194">
        <v>606</v>
      </c>
      <c r="B62" s="270" t="s">
        <v>420</v>
      </c>
      <c r="C62" s="275">
        <f t="shared" si="18"/>
        <v>60059</v>
      </c>
      <c r="D62" s="371">
        <v>46883</v>
      </c>
      <c r="E62" s="374">
        <v>13176</v>
      </c>
      <c r="F62" s="424"/>
      <c r="G62" s="374"/>
      <c r="H62" s="424"/>
      <c r="I62" s="374"/>
      <c r="J62" s="371"/>
      <c r="K62" s="275">
        <f t="shared" si="19"/>
        <v>0</v>
      </c>
      <c r="L62" s="371"/>
      <c r="M62" s="374"/>
      <c r="N62" s="424"/>
      <c r="O62" s="374"/>
      <c r="P62" s="424"/>
      <c r="Q62" s="374"/>
      <c r="R62" s="371"/>
    </row>
    <row r="63" spans="1:18" ht="35.25" customHeight="1">
      <c r="A63" s="194">
        <v>606</v>
      </c>
      <c r="B63" s="270" t="s">
        <v>421</v>
      </c>
      <c r="C63" s="275">
        <f t="shared" si="18"/>
        <v>8000</v>
      </c>
      <c r="D63" s="371">
        <v>8000</v>
      </c>
      <c r="E63" s="374"/>
      <c r="F63" s="424"/>
      <c r="G63" s="374"/>
      <c r="H63" s="424"/>
      <c r="I63" s="374"/>
      <c r="J63" s="371"/>
      <c r="K63" s="275">
        <f t="shared" si="19"/>
        <v>1080</v>
      </c>
      <c r="L63" s="371">
        <v>1080</v>
      </c>
      <c r="M63" s="374"/>
      <c r="N63" s="424"/>
      <c r="O63" s="374"/>
      <c r="P63" s="424"/>
      <c r="Q63" s="374"/>
      <c r="R63" s="371"/>
    </row>
    <row r="64" spans="1:18" ht="26.25">
      <c r="A64" s="194">
        <v>606</v>
      </c>
      <c r="B64" s="270" t="s">
        <v>422</v>
      </c>
      <c r="C64" s="275">
        <f t="shared" si="18"/>
        <v>16000</v>
      </c>
      <c r="D64" s="371">
        <v>16000</v>
      </c>
      <c r="E64" s="374"/>
      <c r="F64" s="424"/>
      <c r="G64" s="374"/>
      <c r="H64" s="424"/>
      <c r="I64" s="374"/>
      <c r="J64" s="371"/>
      <c r="K64" s="275">
        <f t="shared" si="19"/>
        <v>15400</v>
      </c>
      <c r="L64" s="371">
        <v>15400</v>
      </c>
      <c r="M64" s="374"/>
      <c r="N64" s="424"/>
      <c r="O64" s="374"/>
      <c r="P64" s="424"/>
      <c r="Q64" s="374"/>
      <c r="R64" s="371"/>
    </row>
    <row r="65" spans="1:18">
      <c r="A65" s="194">
        <v>606</v>
      </c>
      <c r="B65" s="270" t="s">
        <v>316</v>
      </c>
      <c r="C65" s="275">
        <f t="shared" si="18"/>
        <v>27495</v>
      </c>
      <c r="D65" s="374"/>
      <c r="E65" s="374"/>
      <c r="F65" s="424"/>
      <c r="G65" s="374">
        <v>27495</v>
      </c>
      <c r="H65" s="424" t="s">
        <v>206</v>
      </c>
      <c r="I65" s="374"/>
      <c r="J65" s="371"/>
      <c r="K65" s="275">
        <f t="shared" si="19"/>
        <v>0</v>
      </c>
      <c r="L65" s="374"/>
      <c r="M65" s="374"/>
      <c r="N65" s="424"/>
      <c r="O65" s="374"/>
      <c r="P65" s="424" t="s">
        <v>206</v>
      </c>
      <c r="Q65" s="374"/>
      <c r="R65" s="371"/>
    </row>
    <row r="66" spans="1:18" ht="26.25">
      <c r="A66" s="194">
        <v>606</v>
      </c>
      <c r="B66" s="270" t="s">
        <v>317</v>
      </c>
      <c r="C66" s="275">
        <f t="shared" si="18"/>
        <v>39133</v>
      </c>
      <c r="D66" s="374"/>
      <c r="E66" s="374"/>
      <c r="F66" s="424"/>
      <c r="G66" s="374">
        <v>39133</v>
      </c>
      <c r="H66" s="424" t="s">
        <v>206</v>
      </c>
      <c r="I66" s="374"/>
      <c r="J66" s="371"/>
      <c r="K66" s="275">
        <f t="shared" si="19"/>
        <v>0</v>
      </c>
      <c r="L66" s="374"/>
      <c r="M66" s="374"/>
      <c r="N66" s="424"/>
      <c r="O66" s="374"/>
      <c r="P66" s="424" t="s">
        <v>206</v>
      </c>
      <c r="Q66" s="374"/>
      <c r="R66" s="371"/>
    </row>
    <row r="67" spans="1:18" ht="26.25">
      <c r="A67" s="194">
        <v>606</v>
      </c>
      <c r="B67" s="270" t="s">
        <v>318</v>
      </c>
      <c r="C67" s="275">
        <f t="shared" si="18"/>
        <v>7396</v>
      </c>
      <c r="D67" s="374"/>
      <c r="E67" s="374"/>
      <c r="F67" s="424"/>
      <c r="G67" s="374">
        <v>7396</v>
      </c>
      <c r="H67" s="424" t="s">
        <v>206</v>
      </c>
      <c r="I67" s="374"/>
      <c r="J67" s="371"/>
      <c r="K67" s="275">
        <f t="shared" si="19"/>
        <v>0</v>
      </c>
      <c r="L67" s="374"/>
      <c r="M67" s="374"/>
      <c r="N67" s="424"/>
      <c r="O67" s="374"/>
      <c r="P67" s="424" t="s">
        <v>206</v>
      </c>
      <c r="Q67" s="374"/>
      <c r="R67" s="371"/>
    </row>
    <row r="68" spans="1:18" ht="26.25">
      <c r="A68" s="194">
        <v>606</v>
      </c>
      <c r="B68" s="270" t="s">
        <v>319</v>
      </c>
      <c r="C68" s="275">
        <f t="shared" si="18"/>
        <v>17000</v>
      </c>
      <c r="D68" s="374"/>
      <c r="E68" s="374"/>
      <c r="F68" s="424"/>
      <c r="G68" s="374">
        <v>17000</v>
      </c>
      <c r="H68" s="424" t="s">
        <v>206</v>
      </c>
      <c r="I68" s="374"/>
      <c r="J68" s="371"/>
      <c r="K68" s="275">
        <f t="shared" si="19"/>
        <v>0</v>
      </c>
      <c r="L68" s="374"/>
      <c r="M68" s="374"/>
      <c r="N68" s="424"/>
      <c r="O68" s="374"/>
      <c r="P68" s="424" t="s">
        <v>206</v>
      </c>
      <c r="Q68" s="374"/>
      <c r="R68" s="371"/>
    </row>
    <row r="69" spans="1:18" ht="26.25">
      <c r="A69" s="226">
        <v>606</v>
      </c>
      <c r="B69" s="270" t="s">
        <v>320</v>
      </c>
      <c r="C69" s="275">
        <f t="shared" si="18"/>
        <v>10279</v>
      </c>
      <c r="D69" s="374"/>
      <c r="E69" s="374"/>
      <c r="F69" s="424"/>
      <c r="G69" s="374">
        <v>10279</v>
      </c>
      <c r="H69" s="424" t="s">
        <v>206</v>
      </c>
      <c r="I69" s="374"/>
      <c r="J69" s="371"/>
      <c r="K69" s="275">
        <f t="shared" si="19"/>
        <v>10279</v>
      </c>
      <c r="L69" s="374"/>
      <c r="M69" s="374"/>
      <c r="N69" s="424"/>
      <c r="O69" s="374">
        <v>10279</v>
      </c>
      <c r="P69" s="424" t="s">
        <v>206</v>
      </c>
      <c r="Q69" s="374"/>
      <c r="R69" s="371"/>
    </row>
    <row r="70" spans="1:18" ht="26.25">
      <c r="A70" s="226">
        <v>606</v>
      </c>
      <c r="B70" s="270" t="s">
        <v>321</v>
      </c>
      <c r="C70" s="275">
        <f t="shared" si="18"/>
        <v>61643</v>
      </c>
      <c r="D70" s="374"/>
      <c r="E70" s="374"/>
      <c r="F70" s="424"/>
      <c r="G70" s="374">
        <v>61643</v>
      </c>
      <c r="H70" s="424" t="s">
        <v>206</v>
      </c>
      <c r="I70" s="374"/>
      <c r="J70" s="371"/>
      <c r="K70" s="275">
        <f t="shared" si="19"/>
        <v>61607</v>
      </c>
      <c r="L70" s="374"/>
      <c r="M70" s="374"/>
      <c r="N70" s="424"/>
      <c r="O70" s="374">
        <v>61607</v>
      </c>
      <c r="P70" s="424" t="s">
        <v>206</v>
      </c>
      <c r="Q70" s="374"/>
      <c r="R70" s="371"/>
    </row>
    <row r="71" spans="1:18" ht="26.25">
      <c r="A71" s="226">
        <v>606</v>
      </c>
      <c r="B71" s="270" t="s">
        <v>322</v>
      </c>
      <c r="C71" s="275">
        <f t="shared" si="18"/>
        <v>22304</v>
      </c>
      <c r="D71" s="374"/>
      <c r="E71" s="374"/>
      <c r="F71" s="424"/>
      <c r="G71" s="374">
        <v>22304</v>
      </c>
      <c r="H71" s="424" t="s">
        <v>206</v>
      </c>
      <c r="I71" s="374"/>
      <c r="J71" s="371"/>
      <c r="K71" s="275">
        <f t="shared" si="19"/>
        <v>22304</v>
      </c>
      <c r="L71" s="374"/>
      <c r="M71" s="374"/>
      <c r="N71" s="424"/>
      <c r="O71" s="374">
        <v>22304</v>
      </c>
      <c r="P71" s="424" t="s">
        <v>206</v>
      </c>
      <c r="Q71" s="374"/>
      <c r="R71" s="371"/>
    </row>
    <row r="72" spans="1:18" ht="26.25">
      <c r="A72" s="226">
        <v>606</v>
      </c>
      <c r="B72" s="277" t="s">
        <v>323</v>
      </c>
      <c r="C72" s="275">
        <f t="shared" si="18"/>
        <v>25653</v>
      </c>
      <c r="D72" s="374"/>
      <c r="E72" s="374"/>
      <c r="F72" s="424"/>
      <c r="G72" s="374">
        <v>25653</v>
      </c>
      <c r="H72" s="424" t="s">
        <v>206</v>
      </c>
      <c r="I72" s="374"/>
      <c r="J72" s="371"/>
      <c r="K72" s="275">
        <f t="shared" si="19"/>
        <v>0</v>
      </c>
      <c r="L72" s="374"/>
      <c r="M72" s="374"/>
      <c r="N72" s="424"/>
      <c r="O72" s="374"/>
      <c r="P72" s="424" t="s">
        <v>206</v>
      </c>
      <c r="Q72" s="374"/>
      <c r="R72" s="371"/>
    </row>
    <row r="73" spans="1:18">
      <c r="A73" s="226">
        <v>606</v>
      </c>
      <c r="B73" s="270" t="s">
        <v>324</v>
      </c>
      <c r="C73" s="275">
        <f t="shared" si="18"/>
        <v>17217</v>
      </c>
      <c r="D73" s="374"/>
      <c r="E73" s="374"/>
      <c r="F73" s="424"/>
      <c r="G73" s="374">
        <v>17217</v>
      </c>
      <c r="H73" s="424" t="s">
        <v>206</v>
      </c>
      <c r="I73" s="374"/>
      <c r="J73" s="371"/>
      <c r="K73" s="275">
        <f t="shared" si="19"/>
        <v>17217</v>
      </c>
      <c r="L73" s="374"/>
      <c r="M73" s="374"/>
      <c r="N73" s="424"/>
      <c r="O73" s="374">
        <v>17217</v>
      </c>
      <c r="P73" s="424" t="s">
        <v>206</v>
      </c>
      <c r="Q73" s="374"/>
      <c r="R73" s="371"/>
    </row>
    <row r="74" spans="1:18" ht="26.25">
      <c r="A74" s="226">
        <v>606</v>
      </c>
      <c r="B74" s="270" t="s">
        <v>325</v>
      </c>
      <c r="C74" s="275">
        <f t="shared" si="18"/>
        <v>44871</v>
      </c>
      <c r="D74" s="374"/>
      <c r="E74" s="374"/>
      <c r="F74" s="424"/>
      <c r="G74" s="374">
        <v>44871</v>
      </c>
      <c r="H74" s="424" t="s">
        <v>206</v>
      </c>
      <c r="I74" s="374"/>
      <c r="J74" s="371"/>
      <c r="K74" s="275">
        <f t="shared" si="19"/>
        <v>44870</v>
      </c>
      <c r="L74" s="374"/>
      <c r="M74" s="374"/>
      <c r="N74" s="424"/>
      <c r="O74" s="374">
        <v>44870</v>
      </c>
      <c r="P74" s="424" t="s">
        <v>206</v>
      </c>
      <c r="Q74" s="374"/>
      <c r="R74" s="371"/>
    </row>
    <row r="75" spans="1:18" ht="26.25">
      <c r="A75" s="226">
        <v>606</v>
      </c>
      <c r="B75" s="270" t="s">
        <v>326</v>
      </c>
      <c r="C75" s="275">
        <f t="shared" si="18"/>
        <v>27874</v>
      </c>
      <c r="D75" s="374"/>
      <c r="E75" s="374"/>
      <c r="F75" s="424"/>
      <c r="G75" s="374">
        <v>27874</v>
      </c>
      <c r="H75" s="424" t="s">
        <v>206</v>
      </c>
      <c r="I75" s="374"/>
      <c r="J75" s="371"/>
      <c r="K75" s="275">
        <f t="shared" si="19"/>
        <v>27874</v>
      </c>
      <c r="L75" s="374"/>
      <c r="M75" s="374"/>
      <c r="N75" s="424"/>
      <c r="O75" s="374">
        <v>27874</v>
      </c>
      <c r="P75" s="424" t="s">
        <v>206</v>
      </c>
      <c r="Q75" s="374"/>
      <c r="R75" s="371"/>
    </row>
    <row r="76" spans="1:18">
      <c r="A76" s="226">
        <v>606</v>
      </c>
      <c r="B76" s="270" t="s">
        <v>327</v>
      </c>
      <c r="C76" s="275">
        <f t="shared" si="18"/>
        <v>25906</v>
      </c>
      <c r="D76" s="374"/>
      <c r="E76" s="374"/>
      <c r="F76" s="424"/>
      <c r="G76" s="374">
        <v>25906</v>
      </c>
      <c r="H76" s="424" t="s">
        <v>206</v>
      </c>
      <c r="I76" s="374"/>
      <c r="J76" s="371"/>
      <c r="K76" s="275">
        <f t="shared" si="19"/>
        <v>21489</v>
      </c>
      <c r="L76" s="374"/>
      <c r="M76" s="374"/>
      <c r="N76" s="424"/>
      <c r="O76" s="374">
        <v>21489</v>
      </c>
      <c r="P76" s="424" t="s">
        <v>206</v>
      </c>
      <c r="Q76" s="374"/>
      <c r="R76" s="371"/>
    </row>
    <row r="77" spans="1:18" ht="26.25">
      <c r="A77" s="226">
        <v>606</v>
      </c>
      <c r="B77" s="270" t="s">
        <v>328</v>
      </c>
      <c r="C77" s="275">
        <f t="shared" si="18"/>
        <v>54132</v>
      </c>
      <c r="D77" s="374"/>
      <c r="E77" s="374"/>
      <c r="F77" s="424"/>
      <c r="G77" s="374">
        <v>54132</v>
      </c>
      <c r="H77" s="424" t="s">
        <v>206</v>
      </c>
      <c r="I77" s="374"/>
      <c r="J77" s="371"/>
      <c r="K77" s="275">
        <f t="shared" si="19"/>
        <v>49154</v>
      </c>
      <c r="L77" s="374"/>
      <c r="M77" s="374"/>
      <c r="N77" s="424"/>
      <c r="O77" s="374">
        <v>49154</v>
      </c>
      <c r="P77" s="424" t="s">
        <v>206</v>
      </c>
      <c r="Q77" s="374"/>
      <c r="R77" s="371"/>
    </row>
    <row r="78" spans="1:18">
      <c r="A78" s="226">
        <v>606</v>
      </c>
      <c r="B78" s="270" t="s">
        <v>329</v>
      </c>
      <c r="C78" s="275">
        <f t="shared" si="18"/>
        <v>20000</v>
      </c>
      <c r="D78" s="374"/>
      <c r="E78" s="374"/>
      <c r="F78" s="424"/>
      <c r="G78" s="374">
        <v>20000</v>
      </c>
      <c r="H78" s="424" t="s">
        <v>206</v>
      </c>
      <c r="I78" s="374"/>
      <c r="J78" s="371"/>
      <c r="K78" s="275">
        <f t="shared" si="19"/>
        <v>16495</v>
      </c>
      <c r="L78" s="374"/>
      <c r="M78" s="374"/>
      <c r="N78" s="424"/>
      <c r="O78" s="374">
        <v>16495</v>
      </c>
      <c r="P78" s="424" t="s">
        <v>206</v>
      </c>
      <c r="Q78" s="374"/>
      <c r="R78" s="371"/>
    </row>
    <row r="79" spans="1:18">
      <c r="A79" s="226">
        <v>606</v>
      </c>
      <c r="B79" s="270" t="s">
        <v>330</v>
      </c>
      <c r="C79" s="275">
        <f t="shared" si="18"/>
        <v>10594</v>
      </c>
      <c r="D79" s="374"/>
      <c r="E79" s="374"/>
      <c r="F79" s="424"/>
      <c r="G79" s="374">
        <v>10594</v>
      </c>
      <c r="H79" s="424" t="s">
        <v>206</v>
      </c>
      <c r="I79" s="374"/>
      <c r="J79" s="371"/>
      <c r="K79" s="275">
        <f t="shared" si="19"/>
        <v>0</v>
      </c>
      <c r="L79" s="374"/>
      <c r="M79" s="374"/>
      <c r="N79" s="424"/>
      <c r="O79" s="374"/>
      <c r="P79" s="424" t="s">
        <v>206</v>
      </c>
      <c r="Q79" s="374"/>
      <c r="R79" s="371"/>
    </row>
    <row r="80" spans="1:18" ht="26.25">
      <c r="A80" s="226">
        <v>606</v>
      </c>
      <c r="B80" s="270" t="s">
        <v>331</v>
      </c>
      <c r="C80" s="275">
        <f t="shared" si="18"/>
        <v>22461</v>
      </c>
      <c r="D80" s="374"/>
      <c r="E80" s="374"/>
      <c r="F80" s="424"/>
      <c r="G80" s="374">
        <v>22461</v>
      </c>
      <c r="H80" s="424" t="s">
        <v>206</v>
      </c>
      <c r="I80" s="374"/>
      <c r="J80" s="371"/>
      <c r="K80" s="275">
        <f t="shared" si="19"/>
        <v>0</v>
      </c>
      <c r="L80" s="374"/>
      <c r="M80" s="374"/>
      <c r="N80" s="424"/>
      <c r="O80" s="374"/>
      <c r="P80" s="424" t="s">
        <v>206</v>
      </c>
      <c r="Q80" s="374"/>
      <c r="R80" s="371"/>
    </row>
    <row r="81" spans="1:18" ht="26.25">
      <c r="A81" s="226">
        <v>606</v>
      </c>
      <c r="B81" s="270" t="s">
        <v>332</v>
      </c>
      <c r="C81" s="275">
        <f t="shared" si="18"/>
        <v>40372</v>
      </c>
      <c r="D81" s="374"/>
      <c r="E81" s="374"/>
      <c r="F81" s="424"/>
      <c r="G81" s="374">
        <v>40372</v>
      </c>
      <c r="H81" s="424" t="s">
        <v>206</v>
      </c>
      <c r="I81" s="374"/>
      <c r="J81" s="371"/>
      <c r="K81" s="275">
        <f t="shared" si="19"/>
        <v>36926</v>
      </c>
      <c r="L81" s="374"/>
      <c r="M81" s="374"/>
      <c r="N81" s="424"/>
      <c r="O81" s="374">
        <v>36926</v>
      </c>
      <c r="P81" s="424" t="s">
        <v>206</v>
      </c>
      <c r="Q81" s="374"/>
      <c r="R81" s="371"/>
    </row>
    <row r="82" spans="1:18" ht="51.75">
      <c r="A82" s="226">
        <v>603</v>
      </c>
      <c r="B82" s="270" t="s">
        <v>333</v>
      </c>
      <c r="C82" s="275">
        <f t="shared" si="18"/>
        <v>16000</v>
      </c>
      <c r="D82" s="374"/>
      <c r="E82" s="374"/>
      <c r="F82" s="424"/>
      <c r="G82" s="374">
        <v>16000</v>
      </c>
      <c r="H82" s="424" t="s">
        <v>206</v>
      </c>
      <c r="I82" s="374"/>
      <c r="J82" s="371"/>
      <c r="K82" s="275">
        <f t="shared" si="19"/>
        <v>0</v>
      </c>
      <c r="L82" s="374"/>
      <c r="M82" s="374"/>
      <c r="N82" s="424"/>
      <c r="O82" s="374"/>
      <c r="P82" s="424" t="s">
        <v>206</v>
      </c>
      <c r="Q82" s="374"/>
      <c r="R82" s="371"/>
    </row>
    <row r="83" spans="1:18" ht="26.25">
      <c r="A83" s="226">
        <v>606</v>
      </c>
      <c r="B83" s="270" t="s">
        <v>334</v>
      </c>
      <c r="C83" s="275">
        <f t="shared" si="18"/>
        <v>33793</v>
      </c>
      <c r="D83" s="374"/>
      <c r="E83" s="374"/>
      <c r="F83" s="424"/>
      <c r="G83" s="374">
        <v>33793</v>
      </c>
      <c r="H83" s="424" t="s">
        <v>206</v>
      </c>
      <c r="I83" s="374"/>
      <c r="J83" s="371"/>
      <c r="K83" s="275">
        <f t="shared" si="19"/>
        <v>33793</v>
      </c>
      <c r="L83" s="374"/>
      <c r="M83" s="374"/>
      <c r="N83" s="424"/>
      <c r="O83" s="374">
        <v>33793</v>
      </c>
      <c r="P83" s="424" t="s">
        <v>206</v>
      </c>
      <c r="Q83" s="374"/>
      <c r="R83" s="371"/>
    </row>
    <row r="84" spans="1:18" ht="26.25">
      <c r="A84" s="226">
        <v>606</v>
      </c>
      <c r="B84" s="270" t="s">
        <v>335</v>
      </c>
      <c r="C84" s="275">
        <f t="shared" si="18"/>
        <v>47096</v>
      </c>
      <c r="D84" s="374"/>
      <c r="E84" s="374"/>
      <c r="F84" s="424"/>
      <c r="G84" s="374">
        <v>47096</v>
      </c>
      <c r="H84" s="424" t="s">
        <v>206</v>
      </c>
      <c r="I84" s="374"/>
      <c r="J84" s="371"/>
      <c r="K84" s="275">
        <f t="shared" si="19"/>
        <v>47095</v>
      </c>
      <c r="L84" s="374"/>
      <c r="M84" s="374"/>
      <c r="N84" s="424"/>
      <c r="O84" s="374">
        <v>47095</v>
      </c>
      <c r="P84" s="424" t="s">
        <v>206</v>
      </c>
      <c r="Q84" s="374"/>
      <c r="R84" s="371"/>
    </row>
    <row r="85" spans="1:18" ht="26.25">
      <c r="A85" s="226">
        <v>606</v>
      </c>
      <c r="B85" s="270" t="s">
        <v>336</v>
      </c>
      <c r="C85" s="275">
        <f t="shared" si="18"/>
        <v>48368</v>
      </c>
      <c r="D85" s="374"/>
      <c r="E85" s="374"/>
      <c r="F85" s="424"/>
      <c r="G85" s="374">
        <v>48368</v>
      </c>
      <c r="H85" s="424" t="s">
        <v>206</v>
      </c>
      <c r="I85" s="374"/>
      <c r="J85" s="371"/>
      <c r="K85" s="275">
        <f t="shared" si="19"/>
        <v>46814</v>
      </c>
      <c r="L85" s="374"/>
      <c r="M85" s="374"/>
      <c r="N85" s="424"/>
      <c r="O85" s="374">
        <v>46814</v>
      </c>
      <c r="P85" s="424" t="s">
        <v>206</v>
      </c>
      <c r="Q85" s="374"/>
      <c r="R85" s="371"/>
    </row>
    <row r="86" spans="1:18" ht="26.25">
      <c r="A86" s="226">
        <v>606</v>
      </c>
      <c r="B86" s="270" t="s">
        <v>337</v>
      </c>
      <c r="C86" s="275">
        <f t="shared" si="18"/>
        <v>23664</v>
      </c>
      <c r="D86" s="374"/>
      <c r="E86" s="374"/>
      <c r="F86" s="424"/>
      <c r="G86" s="374">
        <v>23664</v>
      </c>
      <c r="H86" s="424" t="s">
        <v>206</v>
      </c>
      <c r="I86" s="374"/>
      <c r="J86" s="371"/>
      <c r="K86" s="275">
        <f t="shared" si="19"/>
        <v>0</v>
      </c>
      <c r="L86" s="374"/>
      <c r="M86" s="374"/>
      <c r="N86" s="424"/>
      <c r="O86" s="374"/>
      <c r="P86" s="424" t="s">
        <v>206</v>
      </c>
      <c r="Q86" s="374"/>
      <c r="R86" s="371"/>
    </row>
    <row r="87" spans="1:18" ht="26.25">
      <c r="A87" s="226">
        <v>606</v>
      </c>
      <c r="B87" s="361" t="s">
        <v>338</v>
      </c>
      <c r="C87" s="275">
        <f t="shared" si="18"/>
        <v>45381</v>
      </c>
      <c r="D87" s="374"/>
      <c r="E87" s="374"/>
      <c r="F87" s="424"/>
      <c r="G87" s="374">
        <v>45381</v>
      </c>
      <c r="H87" s="424" t="s">
        <v>206</v>
      </c>
      <c r="I87" s="374"/>
      <c r="J87" s="371"/>
      <c r="K87" s="275">
        <f t="shared" si="19"/>
        <v>0</v>
      </c>
      <c r="L87" s="374"/>
      <c r="M87" s="374"/>
      <c r="N87" s="424"/>
      <c r="O87" s="374"/>
      <c r="P87" s="424" t="s">
        <v>206</v>
      </c>
      <c r="Q87" s="374"/>
      <c r="R87" s="371"/>
    </row>
    <row r="88" spans="1:18" ht="26.25">
      <c r="A88" s="226">
        <v>606</v>
      </c>
      <c r="B88" s="361" t="s">
        <v>339</v>
      </c>
      <c r="C88" s="275">
        <f t="shared" si="18"/>
        <v>28652</v>
      </c>
      <c r="D88" s="374"/>
      <c r="E88" s="374"/>
      <c r="F88" s="424"/>
      <c r="G88" s="374">
        <v>28652</v>
      </c>
      <c r="H88" s="424" t="s">
        <v>206</v>
      </c>
      <c r="I88" s="374"/>
      <c r="J88" s="371"/>
      <c r="K88" s="275">
        <f t="shared" si="19"/>
        <v>0</v>
      </c>
      <c r="L88" s="374"/>
      <c r="M88" s="374"/>
      <c r="N88" s="424"/>
      <c r="O88" s="374"/>
      <c r="P88" s="424" t="s">
        <v>206</v>
      </c>
      <c r="Q88" s="374"/>
      <c r="R88" s="371"/>
    </row>
    <row r="89" spans="1:18" ht="27.75" customHeight="1">
      <c r="A89" s="226">
        <v>606</v>
      </c>
      <c r="B89" s="361" t="s">
        <v>340</v>
      </c>
      <c r="C89" s="275">
        <f t="shared" si="18"/>
        <v>50390</v>
      </c>
      <c r="D89" s="374"/>
      <c r="E89" s="374"/>
      <c r="F89" s="424"/>
      <c r="G89" s="374">
        <v>50390</v>
      </c>
      <c r="H89" s="424" t="s">
        <v>206</v>
      </c>
      <c r="I89" s="374"/>
      <c r="J89" s="371"/>
      <c r="K89" s="275">
        <f t="shared" si="19"/>
        <v>50389</v>
      </c>
      <c r="L89" s="374"/>
      <c r="M89" s="374"/>
      <c r="N89" s="424"/>
      <c r="O89" s="374">
        <v>50389</v>
      </c>
      <c r="P89" s="424" t="s">
        <v>206</v>
      </c>
      <c r="Q89" s="374"/>
      <c r="R89" s="371"/>
    </row>
    <row r="90" spans="1:18" ht="26.25">
      <c r="A90" s="226">
        <v>606</v>
      </c>
      <c r="B90" s="361" t="s">
        <v>341</v>
      </c>
      <c r="C90" s="275">
        <f t="shared" si="18"/>
        <v>32318</v>
      </c>
      <c r="D90" s="374"/>
      <c r="E90" s="374"/>
      <c r="F90" s="424"/>
      <c r="G90" s="374">
        <v>32318</v>
      </c>
      <c r="H90" s="424" t="s">
        <v>206</v>
      </c>
      <c r="I90" s="374"/>
      <c r="J90" s="371"/>
      <c r="K90" s="275">
        <f t="shared" si="19"/>
        <v>0</v>
      </c>
      <c r="L90" s="374"/>
      <c r="M90" s="374"/>
      <c r="N90" s="424"/>
      <c r="O90" s="374"/>
      <c r="P90" s="424" t="s">
        <v>206</v>
      </c>
      <c r="Q90" s="374"/>
      <c r="R90" s="371"/>
    </row>
    <row r="91" spans="1:18" ht="51.75" customHeight="1">
      <c r="A91" s="226">
        <v>604</v>
      </c>
      <c r="B91" s="361" t="s">
        <v>423</v>
      </c>
      <c r="C91" s="275">
        <f t="shared" si="18"/>
        <v>456422</v>
      </c>
      <c r="D91" s="374">
        <v>9360</v>
      </c>
      <c r="E91" s="374"/>
      <c r="F91" s="424"/>
      <c r="G91" s="374">
        <v>4000</v>
      </c>
      <c r="H91" s="424" t="s">
        <v>391</v>
      </c>
      <c r="I91" s="374"/>
      <c r="J91" s="371">
        <v>443062</v>
      </c>
      <c r="K91" s="275">
        <f t="shared" si="19"/>
        <v>446956</v>
      </c>
      <c r="L91" s="374">
        <v>9360</v>
      </c>
      <c r="M91" s="374"/>
      <c r="N91" s="424"/>
      <c r="O91" s="374"/>
      <c r="P91" s="424" t="s">
        <v>391</v>
      </c>
      <c r="Q91" s="374"/>
      <c r="R91" s="371">
        <v>437596</v>
      </c>
    </row>
    <row r="92" spans="1:18" ht="14.25" customHeight="1">
      <c r="A92" s="194"/>
      <c r="B92" s="363"/>
      <c r="C92" s="275"/>
      <c r="D92" s="374"/>
      <c r="E92" s="374"/>
      <c r="F92" s="424"/>
      <c r="G92" s="374"/>
      <c r="H92" s="424"/>
      <c r="I92" s="374"/>
      <c r="J92" s="371"/>
      <c r="K92" s="275"/>
      <c r="L92" s="374"/>
      <c r="M92" s="374"/>
      <c r="N92" s="424"/>
      <c r="O92" s="374"/>
      <c r="P92" s="424"/>
      <c r="Q92" s="374"/>
      <c r="R92" s="371"/>
    </row>
    <row r="93" spans="1:18" ht="32.25" customHeight="1">
      <c r="A93" s="194"/>
      <c r="B93" s="195" t="s">
        <v>219</v>
      </c>
      <c r="C93" s="275">
        <f>SUM(C94:C98)</f>
        <v>50600</v>
      </c>
      <c r="D93" s="275">
        <f t="shared" ref="D93:I93" si="20">SUM(D94:D98)</f>
        <v>10000</v>
      </c>
      <c r="E93" s="275">
        <f t="shared" si="20"/>
        <v>10000</v>
      </c>
      <c r="F93" s="421">
        <f t="shared" si="20"/>
        <v>0</v>
      </c>
      <c r="G93" s="275">
        <f t="shared" si="20"/>
        <v>30600</v>
      </c>
      <c r="H93" s="421">
        <f t="shared" si="20"/>
        <v>0</v>
      </c>
      <c r="I93" s="275">
        <f t="shared" si="20"/>
        <v>0</v>
      </c>
      <c r="J93" s="280">
        <f>SUM(J94:J98)</f>
        <v>0</v>
      </c>
      <c r="K93" s="275">
        <f>SUM(K94:K98)</f>
        <v>9937</v>
      </c>
      <c r="L93" s="275">
        <f t="shared" ref="L93:Q93" si="21">SUM(L94:L98)</f>
        <v>0</v>
      </c>
      <c r="M93" s="275">
        <f t="shared" si="21"/>
        <v>9937</v>
      </c>
      <c r="N93" s="421">
        <f t="shared" si="21"/>
        <v>0</v>
      </c>
      <c r="O93" s="275">
        <f t="shared" si="21"/>
        <v>0</v>
      </c>
      <c r="P93" s="421">
        <f t="shared" si="21"/>
        <v>0</v>
      </c>
      <c r="Q93" s="275">
        <f t="shared" si="21"/>
        <v>0</v>
      </c>
      <c r="R93" s="280">
        <f>SUM(R94:R98)</f>
        <v>0</v>
      </c>
    </row>
    <row r="94" spans="1:18" ht="51.75" customHeight="1">
      <c r="A94" s="194">
        <v>745</v>
      </c>
      <c r="B94" s="207" t="s">
        <v>424</v>
      </c>
      <c r="C94" s="275">
        <f>SUM(D94+E94+G94+I94+J94)</f>
        <v>10000</v>
      </c>
      <c r="D94" s="374"/>
      <c r="E94" s="374"/>
      <c r="F94" s="424"/>
      <c r="G94" s="374">
        <v>10000</v>
      </c>
      <c r="H94" s="424" t="s">
        <v>391</v>
      </c>
      <c r="I94" s="374"/>
      <c r="J94" s="371"/>
      <c r="K94" s="275">
        <f>SUM(L94+M94+O94+Q94+R94)</f>
        <v>0</v>
      </c>
      <c r="L94" s="374"/>
      <c r="M94" s="374"/>
      <c r="N94" s="424"/>
      <c r="O94" s="374"/>
      <c r="P94" s="424" t="s">
        <v>391</v>
      </c>
      <c r="Q94" s="374"/>
      <c r="R94" s="371"/>
    </row>
    <row r="95" spans="1:18" ht="51" customHeight="1">
      <c r="A95" s="194">
        <v>745</v>
      </c>
      <c r="B95" s="229" t="s">
        <v>425</v>
      </c>
      <c r="C95" s="275">
        <f>SUM(D95+E95+G95+I95+J95)</f>
        <v>10000</v>
      </c>
      <c r="D95" s="374"/>
      <c r="E95" s="374">
        <v>10000</v>
      </c>
      <c r="F95" s="424" t="s">
        <v>391</v>
      </c>
      <c r="G95" s="374"/>
      <c r="H95" s="424"/>
      <c r="I95" s="374"/>
      <c r="J95" s="371"/>
      <c r="K95" s="275">
        <f>SUM(L95+M95+O95+Q95+R95)</f>
        <v>9937</v>
      </c>
      <c r="L95" s="374"/>
      <c r="M95" s="374">
        <v>9937</v>
      </c>
      <c r="N95" s="424" t="s">
        <v>391</v>
      </c>
      <c r="O95" s="374"/>
      <c r="P95" s="424"/>
      <c r="Q95" s="374"/>
      <c r="R95" s="371"/>
    </row>
    <row r="96" spans="1:18" ht="26.25">
      <c r="A96" s="194">
        <v>745</v>
      </c>
      <c r="B96" s="270" t="s">
        <v>270</v>
      </c>
      <c r="C96" s="275">
        <f>SUM(D96+E96+G96+I96+J96)</f>
        <v>4300</v>
      </c>
      <c r="D96" s="374"/>
      <c r="E96" s="374"/>
      <c r="F96" s="424"/>
      <c r="G96" s="374">
        <v>4300</v>
      </c>
      <c r="H96" s="424" t="s">
        <v>206</v>
      </c>
      <c r="I96" s="374"/>
      <c r="J96" s="371"/>
      <c r="K96" s="275">
        <f>SUM(L96+M96+O96+Q96+R96)</f>
        <v>0</v>
      </c>
      <c r="L96" s="374"/>
      <c r="M96" s="374"/>
      <c r="N96" s="424"/>
      <c r="O96" s="374"/>
      <c r="P96" s="424" t="s">
        <v>206</v>
      </c>
      <c r="Q96" s="374"/>
      <c r="R96" s="371"/>
    </row>
    <row r="97" spans="1:18" ht="26.25">
      <c r="A97" s="194">
        <v>745</v>
      </c>
      <c r="B97" s="270" t="s">
        <v>271</v>
      </c>
      <c r="C97" s="275">
        <f>SUM(D97+E97+G97+I97+J97)</f>
        <v>4300</v>
      </c>
      <c r="D97" s="374"/>
      <c r="E97" s="374"/>
      <c r="F97" s="424"/>
      <c r="G97" s="374">
        <v>4300</v>
      </c>
      <c r="H97" s="424" t="s">
        <v>206</v>
      </c>
      <c r="I97" s="374"/>
      <c r="J97" s="371"/>
      <c r="K97" s="275">
        <f>SUM(L97+M97+O97+Q97+R97)</f>
        <v>0</v>
      </c>
      <c r="L97" s="374"/>
      <c r="M97" s="374"/>
      <c r="N97" s="424"/>
      <c r="O97" s="374"/>
      <c r="P97" s="424" t="s">
        <v>206</v>
      </c>
      <c r="Q97" s="374"/>
      <c r="R97" s="371"/>
    </row>
    <row r="98" spans="1:18" ht="26.25">
      <c r="A98" s="226">
        <v>745</v>
      </c>
      <c r="B98" s="278" t="s">
        <v>295</v>
      </c>
      <c r="C98" s="275">
        <f>SUM(D98+E98+G98+I98+J98)</f>
        <v>22000</v>
      </c>
      <c r="D98" s="374">
        <v>10000</v>
      </c>
      <c r="E98" s="374"/>
      <c r="F98" s="424"/>
      <c r="G98" s="374">
        <v>12000</v>
      </c>
      <c r="H98" s="424" t="s">
        <v>392</v>
      </c>
      <c r="I98" s="374"/>
      <c r="J98" s="371"/>
      <c r="K98" s="275">
        <f>SUM(L98+M98+O98+Q98+R98)</f>
        <v>0</v>
      </c>
      <c r="L98" s="374"/>
      <c r="M98" s="374"/>
      <c r="N98" s="424"/>
      <c r="O98" s="374"/>
      <c r="P98" s="424" t="s">
        <v>392</v>
      </c>
      <c r="Q98" s="374"/>
      <c r="R98" s="371"/>
    </row>
    <row r="99" spans="1:18">
      <c r="A99" s="194"/>
      <c r="B99" s="195" t="s">
        <v>220</v>
      </c>
      <c r="C99" s="275">
        <f t="shared" ref="C99:R99" si="22">SUM(C100+C101)</f>
        <v>2823891</v>
      </c>
      <c r="D99" s="275">
        <f t="shared" si="22"/>
        <v>245104</v>
      </c>
      <c r="E99" s="275">
        <f t="shared" si="22"/>
        <v>0</v>
      </c>
      <c r="F99" s="275">
        <f t="shared" si="22"/>
        <v>0</v>
      </c>
      <c r="G99" s="275">
        <f t="shared" si="22"/>
        <v>0</v>
      </c>
      <c r="H99" s="275">
        <f t="shared" si="22"/>
        <v>0</v>
      </c>
      <c r="I99" s="275">
        <f t="shared" si="22"/>
        <v>2578787</v>
      </c>
      <c r="J99" s="275">
        <f t="shared" si="22"/>
        <v>0</v>
      </c>
      <c r="K99" s="275">
        <f t="shared" si="22"/>
        <v>15240</v>
      </c>
      <c r="L99" s="275">
        <f t="shared" si="22"/>
        <v>15240</v>
      </c>
      <c r="M99" s="275">
        <f t="shared" si="22"/>
        <v>0</v>
      </c>
      <c r="N99" s="275">
        <f t="shared" si="22"/>
        <v>0</v>
      </c>
      <c r="O99" s="275">
        <f t="shared" si="22"/>
        <v>0</v>
      </c>
      <c r="P99" s="275">
        <f t="shared" si="22"/>
        <v>0</v>
      </c>
      <c r="Q99" s="275">
        <f t="shared" si="22"/>
        <v>0</v>
      </c>
      <c r="R99" s="275">
        <f t="shared" si="22"/>
        <v>0</v>
      </c>
    </row>
    <row r="100" spans="1:18" s="276" customFormat="1" ht="26.25">
      <c r="A100" s="226">
        <v>832</v>
      </c>
      <c r="B100" s="277" t="s">
        <v>426</v>
      </c>
      <c r="C100" s="275">
        <f>SUM(D100+E100+G100+I100+J100)</f>
        <v>245104</v>
      </c>
      <c r="D100" s="374">
        <v>245104</v>
      </c>
      <c r="E100" s="374"/>
      <c r="F100" s="424"/>
      <c r="G100" s="374"/>
      <c r="H100" s="424"/>
      <c r="I100" s="374"/>
      <c r="J100" s="371"/>
      <c r="K100" s="275">
        <f>SUM(L100+M100+O100+Q100+R100)</f>
        <v>15240</v>
      </c>
      <c r="L100" s="374">
        <v>15240</v>
      </c>
      <c r="M100" s="374"/>
      <c r="N100" s="424"/>
      <c r="O100" s="374"/>
      <c r="P100" s="424"/>
      <c r="Q100" s="374"/>
      <c r="R100" s="371"/>
    </row>
    <row r="101" spans="1:18" ht="51.75">
      <c r="A101" s="194">
        <v>832</v>
      </c>
      <c r="B101" s="270" t="s">
        <v>427</v>
      </c>
      <c r="C101" s="275">
        <f>SUM(D101+E101+G101+I101+J101)</f>
        <v>2578787</v>
      </c>
      <c r="D101" s="374"/>
      <c r="E101" s="374"/>
      <c r="F101" s="424"/>
      <c r="G101" s="374"/>
      <c r="H101" s="424"/>
      <c r="I101" s="374">
        <v>2578787</v>
      </c>
      <c r="J101" s="428"/>
      <c r="K101" s="275">
        <f>SUM(L101+M101+O101+Q101+R101)</f>
        <v>0</v>
      </c>
      <c r="L101" s="374"/>
      <c r="M101" s="374"/>
      <c r="N101" s="424"/>
      <c r="O101" s="374"/>
      <c r="P101" s="424"/>
      <c r="Q101" s="374"/>
      <c r="R101" s="428"/>
    </row>
    <row r="102" spans="1:18" ht="26.25">
      <c r="A102" s="228">
        <v>5200</v>
      </c>
      <c r="B102" s="267" t="s">
        <v>211</v>
      </c>
      <c r="C102" s="275">
        <f t="shared" ref="C102:R102" si="23">SUM(C103+C106+C110+C115+C120+C123+C156+C161)</f>
        <v>2400745</v>
      </c>
      <c r="D102" s="275">
        <f t="shared" si="23"/>
        <v>205748</v>
      </c>
      <c r="E102" s="275">
        <f t="shared" si="23"/>
        <v>29671</v>
      </c>
      <c r="F102" s="275" t="e">
        <f t="shared" si="23"/>
        <v>#VALUE!</v>
      </c>
      <c r="G102" s="275">
        <f t="shared" si="23"/>
        <v>975102</v>
      </c>
      <c r="H102" s="275">
        <f t="shared" si="23"/>
        <v>0</v>
      </c>
      <c r="I102" s="275">
        <f t="shared" si="23"/>
        <v>537464</v>
      </c>
      <c r="J102" s="275">
        <f t="shared" si="23"/>
        <v>652760</v>
      </c>
      <c r="K102" s="275">
        <f t="shared" si="23"/>
        <v>1202756</v>
      </c>
      <c r="L102" s="275">
        <f t="shared" si="23"/>
        <v>93538</v>
      </c>
      <c r="M102" s="275">
        <f t="shared" si="23"/>
        <v>728</v>
      </c>
      <c r="N102" s="275" t="e">
        <f t="shared" si="23"/>
        <v>#VALUE!</v>
      </c>
      <c r="O102" s="275">
        <f t="shared" si="23"/>
        <v>509372</v>
      </c>
      <c r="P102" s="275">
        <f t="shared" si="23"/>
        <v>0</v>
      </c>
      <c r="Q102" s="275">
        <f t="shared" si="23"/>
        <v>45863</v>
      </c>
      <c r="R102" s="275">
        <f t="shared" si="23"/>
        <v>553255</v>
      </c>
    </row>
    <row r="103" spans="1:18" s="276" customFormat="1">
      <c r="A103" s="196"/>
      <c r="B103" s="195" t="s">
        <v>224</v>
      </c>
      <c r="C103" s="275">
        <f t="shared" ref="C103:R103" si="24">SUM(C104+C105)</f>
        <v>4671</v>
      </c>
      <c r="D103" s="275">
        <f t="shared" si="24"/>
        <v>0</v>
      </c>
      <c r="E103" s="275">
        <f t="shared" si="24"/>
        <v>4671</v>
      </c>
      <c r="F103" s="275" t="e">
        <f t="shared" si="24"/>
        <v>#VALUE!</v>
      </c>
      <c r="G103" s="275">
        <f t="shared" si="24"/>
        <v>0</v>
      </c>
      <c r="H103" s="275">
        <f t="shared" si="24"/>
        <v>0</v>
      </c>
      <c r="I103" s="275">
        <f t="shared" si="24"/>
        <v>0</v>
      </c>
      <c r="J103" s="275">
        <f t="shared" si="24"/>
        <v>0</v>
      </c>
      <c r="K103" s="275">
        <f t="shared" si="24"/>
        <v>728</v>
      </c>
      <c r="L103" s="275">
        <f t="shared" si="24"/>
        <v>0</v>
      </c>
      <c r="M103" s="275">
        <f t="shared" si="24"/>
        <v>728</v>
      </c>
      <c r="N103" s="275" t="e">
        <f t="shared" si="24"/>
        <v>#VALUE!</v>
      </c>
      <c r="O103" s="275">
        <f t="shared" si="24"/>
        <v>0</v>
      </c>
      <c r="P103" s="275">
        <f t="shared" si="24"/>
        <v>0</v>
      </c>
      <c r="Q103" s="275">
        <f t="shared" si="24"/>
        <v>0</v>
      </c>
      <c r="R103" s="275">
        <f t="shared" si="24"/>
        <v>0</v>
      </c>
    </row>
    <row r="104" spans="1:18" s="276" customFormat="1" ht="51.75">
      <c r="A104" s="196">
        <v>122</v>
      </c>
      <c r="B104" s="429" t="s">
        <v>428</v>
      </c>
      <c r="C104" s="275">
        <f t="shared" ref="C104:C105" si="25">SUM(D104+E104+G104+I104+J104)</f>
        <v>3943</v>
      </c>
      <c r="D104" s="374"/>
      <c r="E104" s="374">
        <v>3943</v>
      </c>
      <c r="F104" s="374"/>
      <c r="G104" s="374"/>
      <c r="H104" s="374"/>
      <c r="I104" s="374"/>
      <c r="J104" s="374"/>
      <c r="K104" s="275">
        <f t="shared" ref="K104:K105" si="26">SUM(L104+M104+O104+Q104+R104)</f>
        <v>0</v>
      </c>
      <c r="L104" s="374"/>
      <c r="M104" s="374"/>
      <c r="N104" s="374"/>
      <c r="O104" s="374"/>
      <c r="P104" s="374"/>
      <c r="Q104" s="374"/>
      <c r="R104" s="374"/>
    </row>
    <row r="105" spans="1:18" s="276" customFormat="1">
      <c r="A105" s="196">
        <v>122</v>
      </c>
      <c r="B105" s="430" t="s">
        <v>429</v>
      </c>
      <c r="C105" s="275">
        <f t="shared" si="25"/>
        <v>728</v>
      </c>
      <c r="D105" s="374"/>
      <c r="E105" s="374">
        <v>728</v>
      </c>
      <c r="F105" s="424" t="s">
        <v>430</v>
      </c>
      <c r="G105" s="374"/>
      <c r="H105" s="424"/>
      <c r="I105" s="374"/>
      <c r="J105" s="371"/>
      <c r="K105" s="275">
        <f t="shared" si="26"/>
        <v>728</v>
      </c>
      <c r="L105" s="374"/>
      <c r="M105" s="374">
        <v>728</v>
      </c>
      <c r="N105" s="424" t="s">
        <v>430</v>
      </c>
      <c r="O105" s="374"/>
      <c r="P105" s="424"/>
      <c r="Q105" s="374"/>
      <c r="R105" s="371"/>
    </row>
    <row r="106" spans="1:18">
      <c r="A106" s="226"/>
      <c r="B106" s="227" t="s">
        <v>431</v>
      </c>
      <c r="C106" s="269">
        <f>SUM(C107:C109)</f>
        <v>31100</v>
      </c>
      <c r="D106" s="269">
        <f t="shared" ref="D106:I106" si="27">SUM(D107:D109)</f>
        <v>0</v>
      </c>
      <c r="E106" s="269">
        <f t="shared" si="27"/>
        <v>0</v>
      </c>
      <c r="F106" s="431">
        <f t="shared" si="27"/>
        <v>0</v>
      </c>
      <c r="G106" s="269">
        <f t="shared" si="27"/>
        <v>31100</v>
      </c>
      <c r="H106" s="431">
        <f t="shared" si="27"/>
        <v>0</v>
      </c>
      <c r="I106" s="269">
        <f t="shared" si="27"/>
        <v>0</v>
      </c>
      <c r="J106" s="280">
        <f>SUM(J107:J109)</f>
        <v>0</v>
      </c>
      <c r="K106" s="269">
        <f>SUM(K107:K109)</f>
        <v>31080</v>
      </c>
      <c r="L106" s="269">
        <f t="shared" ref="L106:Q106" si="28">SUM(L107:L109)</f>
        <v>0</v>
      </c>
      <c r="M106" s="269">
        <f t="shared" si="28"/>
        <v>0</v>
      </c>
      <c r="N106" s="431">
        <f t="shared" si="28"/>
        <v>0</v>
      </c>
      <c r="O106" s="269">
        <f t="shared" si="28"/>
        <v>31080</v>
      </c>
      <c r="P106" s="431">
        <f t="shared" si="28"/>
        <v>0</v>
      </c>
      <c r="Q106" s="269">
        <f t="shared" si="28"/>
        <v>0</v>
      </c>
      <c r="R106" s="280">
        <f>SUM(R107:R109)</f>
        <v>0</v>
      </c>
    </row>
    <row r="107" spans="1:18" ht="51.75" customHeight="1">
      <c r="A107" s="226">
        <v>469</v>
      </c>
      <c r="B107" s="364" t="s">
        <v>432</v>
      </c>
      <c r="C107" s="275">
        <f>SUM(D107+E107+G107+I107+J107)</f>
        <v>24000</v>
      </c>
      <c r="D107" s="374"/>
      <c r="E107" s="374"/>
      <c r="F107" s="424"/>
      <c r="G107" s="374">
        <v>24000</v>
      </c>
      <c r="H107" s="424" t="s">
        <v>433</v>
      </c>
      <c r="I107" s="374"/>
      <c r="J107" s="371"/>
      <c r="K107" s="275">
        <f>SUM(L107+M107+O107+Q107+R107)</f>
        <v>24000</v>
      </c>
      <c r="L107" s="374"/>
      <c r="M107" s="374"/>
      <c r="N107" s="424"/>
      <c r="O107" s="374">
        <v>24000</v>
      </c>
      <c r="P107" s="424" t="s">
        <v>433</v>
      </c>
      <c r="Q107" s="374"/>
      <c r="R107" s="371"/>
    </row>
    <row r="108" spans="1:18" ht="50.25" customHeight="1">
      <c r="A108" s="196">
        <v>469</v>
      </c>
      <c r="B108" s="273" t="s">
        <v>434</v>
      </c>
      <c r="C108" s="275">
        <f>SUM(D108+E108+G108+I108+J108)</f>
        <v>3500</v>
      </c>
      <c r="D108" s="374"/>
      <c r="E108" s="374"/>
      <c r="F108" s="424"/>
      <c r="G108" s="374">
        <v>3500</v>
      </c>
      <c r="H108" s="424" t="s">
        <v>433</v>
      </c>
      <c r="I108" s="374"/>
      <c r="J108" s="371"/>
      <c r="K108" s="275">
        <f>SUM(L108+M108+O108+Q108+R108)</f>
        <v>3480</v>
      </c>
      <c r="L108" s="374"/>
      <c r="M108" s="374"/>
      <c r="N108" s="424"/>
      <c r="O108" s="374">
        <v>3480</v>
      </c>
      <c r="P108" s="424" t="s">
        <v>433</v>
      </c>
      <c r="Q108" s="374"/>
      <c r="R108" s="371"/>
    </row>
    <row r="109" spans="1:18" ht="50.25" customHeight="1">
      <c r="A109" s="196">
        <v>469</v>
      </c>
      <c r="B109" s="273" t="s">
        <v>435</v>
      </c>
      <c r="C109" s="275">
        <f>SUM(D109+E109+G109+I109+J109)</f>
        <v>3600</v>
      </c>
      <c r="D109" s="374"/>
      <c r="E109" s="374"/>
      <c r="F109" s="424"/>
      <c r="G109" s="374">
        <v>3600</v>
      </c>
      <c r="H109" s="424" t="s">
        <v>433</v>
      </c>
      <c r="I109" s="374"/>
      <c r="J109" s="371"/>
      <c r="K109" s="275">
        <f>SUM(L109+M109+O109+Q109+R109)</f>
        <v>3600</v>
      </c>
      <c r="L109" s="374"/>
      <c r="M109" s="374"/>
      <c r="N109" s="424"/>
      <c r="O109" s="374">
        <v>3600</v>
      </c>
      <c r="P109" s="424" t="s">
        <v>433</v>
      </c>
      <c r="Q109" s="374"/>
      <c r="R109" s="371"/>
    </row>
    <row r="110" spans="1:18">
      <c r="A110" s="194"/>
      <c r="B110" s="195" t="s">
        <v>217</v>
      </c>
      <c r="C110" s="275">
        <f>SUM(C112:C114)</f>
        <v>57282</v>
      </c>
      <c r="D110" s="275">
        <f t="shared" ref="D110:J110" si="29">SUM(D112:D114)</f>
        <v>20136</v>
      </c>
      <c r="E110" s="275">
        <f t="shared" si="29"/>
        <v>0</v>
      </c>
      <c r="F110" s="421">
        <f t="shared" si="29"/>
        <v>0</v>
      </c>
      <c r="G110" s="275">
        <f t="shared" si="29"/>
        <v>37146</v>
      </c>
      <c r="H110" s="421">
        <f t="shared" si="29"/>
        <v>0</v>
      </c>
      <c r="I110" s="275">
        <f t="shared" si="29"/>
        <v>0</v>
      </c>
      <c r="J110" s="280">
        <f t="shared" si="29"/>
        <v>0</v>
      </c>
      <c r="K110" s="275">
        <f>SUM(K112:K114)</f>
        <v>56127</v>
      </c>
      <c r="L110" s="275">
        <f t="shared" ref="L110:R110" si="30">SUM(L112:L114)</f>
        <v>20136</v>
      </c>
      <c r="M110" s="275">
        <f t="shared" si="30"/>
        <v>0</v>
      </c>
      <c r="N110" s="421">
        <f t="shared" si="30"/>
        <v>0</v>
      </c>
      <c r="O110" s="275">
        <f t="shared" si="30"/>
        <v>35991</v>
      </c>
      <c r="P110" s="421">
        <f t="shared" si="30"/>
        <v>0</v>
      </c>
      <c r="Q110" s="275">
        <f t="shared" si="30"/>
        <v>0</v>
      </c>
      <c r="R110" s="280">
        <f t="shared" si="30"/>
        <v>0</v>
      </c>
    </row>
    <row r="111" spans="1:18">
      <c r="A111" s="194"/>
      <c r="B111" s="195"/>
      <c r="C111" s="275">
        <f>SUM(D111+E111+G111+I111+J111)</f>
        <v>0</v>
      </c>
      <c r="D111" s="374"/>
      <c r="E111" s="374"/>
      <c r="F111" s="424"/>
      <c r="G111" s="374"/>
      <c r="H111" s="424"/>
      <c r="I111" s="374"/>
      <c r="J111" s="371"/>
      <c r="K111" s="275">
        <f>SUM(L111+M111+O111+Q111+R111)</f>
        <v>0</v>
      </c>
      <c r="L111" s="374"/>
      <c r="M111" s="374"/>
      <c r="N111" s="424"/>
      <c r="O111" s="374"/>
      <c r="P111" s="424"/>
      <c r="Q111" s="374"/>
      <c r="R111" s="371"/>
    </row>
    <row r="112" spans="1:18" ht="26.25">
      <c r="A112" s="226">
        <v>283</v>
      </c>
      <c r="B112" s="281" t="s">
        <v>436</v>
      </c>
      <c r="C112" s="275">
        <f>SUM(D112+E112+G112+I112+J112)</f>
        <v>35000</v>
      </c>
      <c r="D112" s="374"/>
      <c r="E112" s="374"/>
      <c r="F112" s="424"/>
      <c r="G112" s="374">
        <v>35000</v>
      </c>
      <c r="H112" s="424" t="s">
        <v>437</v>
      </c>
      <c r="I112" s="374"/>
      <c r="J112" s="371"/>
      <c r="K112" s="275">
        <f>SUM(L112+M112+O112+Q112+R112)</f>
        <v>34092</v>
      </c>
      <c r="L112" s="374"/>
      <c r="M112" s="374"/>
      <c r="N112" s="424"/>
      <c r="O112" s="374">
        <v>34092</v>
      </c>
      <c r="P112" s="424" t="s">
        <v>437</v>
      </c>
      <c r="Q112" s="374"/>
      <c r="R112" s="371"/>
    </row>
    <row r="113" spans="1:18" ht="24.75" customHeight="1">
      <c r="A113" s="196">
        <v>239</v>
      </c>
      <c r="B113" s="281" t="s">
        <v>343</v>
      </c>
      <c r="C113" s="275">
        <f>SUM(D113+E113+G113+I113+J113)</f>
        <v>1200</v>
      </c>
      <c r="D113" s="374"/>
      <c r="E113" s="374"/>
      <c r="F113" s="424"/>
      <c r="G113" s="374">
        <v>1200</v>
      </c>
      <c r="H113" s="424" t="s">
        <v>437</v>
      </c>
      <c r="I113" s="374"/>
      <c r="J113" s="371"/>
      <c r="K113" s="275">
        <f>SUM(L113+M113+O113+Q113+R113)</f>
        <v>953</v>
      </c>
      <c r="L113" s="374"/>
      <c r="M113" s="374"/>
      <c r="N113" s="424"/>
      <c r="O113" s="374">
        <v>953</v>
      </c>
      <c r="P113" s="424" t="s">
        <v>437</v>
      </c>
      <c r="Q113" s="374"/>
      <c r="R113" s="371"/>
    </row>
    <row r="114" spans="1:18" ht="29.25" customHeight="1">
      <c r="A114" s="194">
        <v>283</v>
      </c>
      <c r="B114" s="207" t="s">
        <v>344</v>
      </c>
      <c r="C114" s="275">
        <f>SUM(D114+E114+G114+I114+J114)</f>
        <v>21082</v>
      </c>
      <c r="D114" s="374">
        <v>20136</v>
      </c>
      <c r="E114" s="374"/>
      <c r="F114" s="424"/>
      <c r="G114" s="374">
        <v>946</v>
      </c>
      <c r="H114" s="424" t="s">
        <v>206</v>
      </c>
      <c r="I114" s="374"/>
      <c r="J114" s="371"/>
      <c r="K114" s="275">
        <f>SUM(L114+M114+O114+Q114+R114)</f>
        <v>21082</v>
      </c>
      <c r="L114" s="374">
        <v>20136</v>
      </c>
      <c r="M114" s="374"/>
      <c r="N114" s="424"/>
      <c r="O114" s="374">
        <v>946</v>
      </c>
      <c r="P114" s="424" t="s">
        <v>206</v>
      </c>
      <c r="Q114" s="374"/>
      <c r="R114" s="371"/>
    </row>
    <row r="115" spans="1:18" ht="15.75" thickBot="1">
      <c r="A115" s="226"/>
      <c r="B115" s="227" t="s">
        <v>246</v>
      </c>
      <c r="C115" s="275">
        <f>SUM(C116:C119)</f>
        <v>255366</v>
      </c>
      <c r="D115" s="275">
        <f t="shared" ref="D115:I115" si="31">SUM(D116:D119)</f>
        <v>11836</v>
      </c>
      <c r="E115" s="275">
        <f t="shared" si="31"/>
        <v>0</v>
      </c>
      <c r="F115" s="421">
        <f t="shared" si="31"/>
        <v>0</v>
      </c>
      <c r="G115" s="275">
        <f t="shared" si="31"/>
        <v>198800</v>
      </c>
      <c r="H115" s="432">
        <f t="shared" si="31"/>
        <v>0</v>
      </c>
      <c r="I115" s="275">
        <f t="shared" si="31"/>
        <v>44730</v>
      </c>
      <c r="J115" s="280">
        <f>SUM(J116:J119)</f>
        <v>0</v>
      </c>
      <c r="K115" s="275">
        <f>SUM(K116:K119)</f>
        <v>23130</v>
      </c>
      <c r="L115" s="275">
        <f t="shared" ref="L115:Q115" si="32">SUM(L116:L119)</f>
        <v>0</v>
      </c>
      <c r="M115" s="275">
        <f t="shared" si="32"/>
        <v>0</v>
      </c>
      <c r="N115" s="421">
        <f t="shared" si="32"/>
        <v>0</v>
      </c>
      <c r="O115" s="275">
        <f t="shared" si="32"/>
        <v>0</v>
      </c>
      <c r="P115" s="432">
        <f t="shared" si="32"/>
        <v>0</v>
      </c>
      <c r="Q115" s="275">
        <f t="shared" si="32"/>
        <v>23130</v>
      </c>
      <c r="R115" s="280">
        <f>SUM(R116:R119)</f>
        <v>0</v>
      </c>
    </row>
    <row r="116" spans="1:18" ht="26.25">
      <c r="A116" s="226">
        <v>311</v>
      </c>
      <c r="B116" s="229" t="s">
        <v>438</v>
      </c>
      <c r="C116" s="275">
        <f>SUM(D116+E116+G116+I116+J116)</f>
        <v>23800</v>
      </c>
      <c r="D116" s="374"/>
      <c r="E116" s="374"/>
      <c r="F116" s="424"/>
      <c r="G116" s="374">
        <v>2200</v>
      </c>
      <c r="H116" s="433" t="s">
        <v>206</v>
      </c>
      <c r="I116" s="374">
        <v>21600</v>
      </c>
      <c r="J116" s="371"/>
      <c r="K116" s="275">
        <f>SUM(L116+M116+O116+Q116+R116)</f>
        <v>0</v>
      </c>
      <c r="L116" s="374"/>
      <c r="M116" s="374"/>
      <c r="N116" s="424"/>
      <c r="O116" s="374"/>
      <c r="P116" s="433" t="s">
        <v>206</v>
      </c>
      <c r="Q116" s="374"/>
      <c r="R116" s="371"/>
    </row>
    <row r="117" spans="1:18" ht="98.25" customHeight="1" thickBot="1">
      <c r="A117" s="226">
        <v>311</v>
      </c>
      <c r="B117" s="229" t="s">
        <v>439</v>
      </c>
      <c r="C117" s="275">
        <f>SUM(D117+E117+G117+I117+J117)</f>
        <v>199600</v>
      </c>
      <c r="D117" s="374">
        <v>5200</v>
      </c>
      <c r="E117" s="374"/>
      <c r="F117" s="424"/>
      <c r="G117" s="374">
        <v>194400</v>
      </c>
      <c r="H117" s="434" t="s">
        <v>440</v>
      </c>
      <c r="I117" s="374"/>
      <c r="J117" s="371"/>
      <c r="K117" s="275">
        <f>SUM(L117+M117+O117+Q117+R117)</f>
        <v>0</v>
      </c>
      <c r="L117" s="374"/>
      <c r="M117" s="374"/>
      <c r="N117" s="424"/>
      <c r="O117" s="374"/>
      <c r="P117" s="434" t="s">
        <v>440</v>
      </c>
      <c r="Q117" s="374"/>
      <c r="R117" s="371"/>
    </row>
    <row r="118" spans="1:18" ht="39">
      <c r="A118" s="194">
        <v>322</v>
      </c>
      <c r="B118" s="274" t="s">
        <v>441</v>
      </c>
      <c r="C118" s="275">
        <f>SUM(D118+E118+G118+I118+J118)</f>
        <v>31966</v>
      </c>
      <c r="D118" s="374">
        <v>6636</v>
      </c>
      <c r="E118" s="374"/>
      <c r="F118" s="424"/>
      <c r="G118" s="374">
        <v>2200</v>
      </c>
      <c r="H118" s="435" t="s">
        <v>206</v>
      </c>
      <c r="I118" s="374">
        <v>23130</v>
      </c>
      <c r="J118" s="371"/>
      <c r="K118" s="275">
        <f>SUM(L118+M118+O118+Q118+R118)</f>
        <v>23130</v>
      </c>
      <c r="L118" s="374"/>
      <c r="M118" s="374"/>
      <c r="N118" s="424"/>
      <c r="O118" s="374"/>
      <c r="P118" s="435" t="s">
        <v>206</v>
      </c>
      <c r="Q118" s="374">
        <v>23130</v>
      </c>
      <c r="R118" s="371"/>
    </row>
    <row r="119" spans="1:18">
      <c r="A119" s="194"/>
      <c r="B119" s="274"/>
      <c r="C119" s="275"/>
      <c r="D119" s="374"/>
      <c r="E119" s="374"/>
      <c r="F119" s="424"/>
      <c r="G119" s="374"/>
      <c r="H119" s="424"/>
      <c r="I119" s="374"/>
      <c r="J119" s="371"/>
      <c r="K119" s="275"/>
      <c r="L119" s="374"/>
      <c r="M119" s="374"/>
      <c r="N119" s="424"/>
      <c r="O119" s="374"/>
      <c r="P119" s="424"/>
      <c r="Q119" s="374"/>
      <c r="R119" s="371"/>
    </row>
    <row r="120" spans="1:18" ht="26.25">
      <c r="A120" s="211"/>
      <c r="B120" s="212" t="s">
        <v>274</v>
      </c>
      <c r="C120" s="275">
        <f>SUM(C121:C122)</f>
        <v>39000</v>
      </c>
      <c r="D120" s="275">
        <f t="shared" ref="D120:I120" si="33">SUM(D121:D122)</f>
        <v>0</v>
      </c>
      <c r="E120" s="275">
        <f t="shared" si="33"/>
        <v>0</v>
      </c>
      <c r="F120" s="421">
        <f t="shared" si="33"/>
        <v>0</v>
      </c>
      <c r="G120" s="275">
        <f t="shared" si="33"/>
        <v>39000</v>
      </c>
      <c r="H120" s="421">
        <f t="shared" si="33"/>
        <v>0</v>
      </c>
      <c r="I120" s="275">
        <f t="shared" si="33"/>
        <v>0</v>
      </c>
      <c r="J120" s="280">
        <f>SUM(J121:J122)</f>
        <v>0</v>
      </c>
      <c r="K120" s="275">
        <f>SUM(K121:K122)</f>
        <v>17519</v>
      </c>
      <c r="L120" s="275">
        <f t="shared" ref="L120:Q120" si="34">SUM(L121:L122)</f>
        <v>0</v>
      </c>
      <c r="M120" s="275">
        <f t="shared" si="34"/>
        <v>0</v>
      </c>
      <c r="N120" s="421">
        <f t="shared" si="34"/>
        <v>0</v>
      </c>
      <c r="O120" s="275">
        <f t="shared" si="34"/>
        <v>17519</v>
      </c>
      <c r="P120" s="421">
        <f t="shared" si="34"/>
        <v>0</v>
      </c>
      <c r="Q120" s="275">
        <f t="shared" si="34"/>
        <v>0</v>
      </c>
      <c r="R120" s="280">
        <f>SUM(R121:R122)</f>
        <v>0</v>
      </c>
    </row>
    <row r="121" spans="1:18" ht="23.25">
      <c r="A121" s="192">
        <v>528</v>
      </c>
      <c r="B121" s="193" t="s">
        <v>442</v>
      </c>
      <c r="C121" s="275">
        <f>SUM(D121+E121+G121+I121+J121)</f>
        <v>36000</v>
      </c>
      <c r="D121" s="374"/>
      <c r="E121" s="374"/>
      <c r="F121" s="424"/>
      <c r="G121" s="374">
        <v>36000</v>
      </c>
      <c r="H121" s="436" t="s">
        <v>437</v>
      </c>
      <c r="I121" s="282"/>
      <c r="J121" s="371"/>
      <c r="K121" s="275">
        <f>SUM(L121+M121+O121+Q121+R121)</f>
        <v>17519</v>
      </c>
      <c r="L121" s="374"/>
      <c r="M121" s="374"/>
      <c r="N121" s="424"/>
      <c r="O121" s="374">
        <v>17519</v>
      </c>
      <c r="P121" s="436" t="s">
        <v>437</v>
      </c>
      <c r="Q121" s="282"/>
      <c r="R121" s="371"/>
    </row>
    <row r="122" spans="1:18" ht="26.25">
      <c r="A122" s="194">
        <v>550</v>
      </c>
      <c r="B122" s="274" t="s">
        <v>443</v>
      </c>
      <c r="C122" s="275">
        <f>SUM(D122+E122+G122+I122+J122)</f>
        <v>3000</v>
      </c>
      <c r="D122" s="374"/>
      <c r="E122" s="374"/>
      <c r="F122" s="424"/>
      <c r="G122" s="374">
        <v>3000</v>
      </c>
      <c r="H122" s="436" t="s">
        <v>437</v>
      </c>
      <c r="I122" s="282"/>
      <c r="J122" s="371"/>
      <c r="K122" s="275">
        <f>SUM(L122+M122+O122+Q122+R122)</f>
        <v>0</v>
      </c>
      <c r="L122" s="374"/>
      <c r="M122" s="374"/>
      <c r="N122" s="424"/>
      <c r="O122" s="374"/>
      <c r="P122" s="436" t="s">
        <v>437</v>
      </c>
      <c r="Q122" s="282"/>
      <c r="R122" s="371"/>
    </row>
    <row r="123" spans="1:18" ht="39">
      <c r="A123" s="194"/>
      <c r="B123" s="195" t="s">
        <v>218</v>
      </c>
      <c r="C123" s="269">
        <f t="shared" ref="C123:J123" si="35">SUM(C124:C155)</f>
        <v>1755014</v>
      </c>
      <c r="D123" s="269">
        <f t="shared" si="35"/>
        <v>119776</v>
      </c>
      <c r="E123" s="269">
        <f t="shared" si="35"/>
        <v>25000</v>
      </c>
      <c r="F123" s="269">
        <f t="shared" si="35"/>
        <v>0</v>
      </c>
      <c r="G123" s="269">
        <f t="shared" si="35"/>
        <v>464744</v>
      </c>
      <c r="H123" s="269">
        <f t="shared" si="35"/>
        <v>0</v>
      </c>
      <c r="I123" s="269">
        <f t="shared" si="35"/>
        <v>492734</v>
      </c>
      <c r="J123" s="269">
        <f t="shared" si="35"/>
        <v>652760</v>
      </c>
      <c r="K123" s="269">
        <f t="shared" ref="K123:R123" si="36">SUM(K124:K155)</f>
        <v>857153</v>
      </c>
      <c r="L123" s="269">
        <f t="shared" si="36"/>
        <v>33602</v>
      </c>
      <c r="M123" s="269">
        <f t="shared" si="36"/>
        <v>0</v>
      </c>
      <c r="N123" s="269">
        <f t="shared" si="36"/>
        <v>0</v>
      </c>
      <c r="O123" s="269">
        <f t="shared" si="36"/>
        <v>247563</v>
      </c>
      <c r="P123" s="269">
        <f t="shared" si="36"/>
        <v>0</v>
      </c>
      <c r="Q123" s="269">
        <f t="shared" si="36"/>
        <v>22733</v>
      </c>
      <c r="R123" s="269">
        <f t="shared" si="36"/>
        <v>553255</v>
      </c>
    </row>
    <row r="124" spans="1:18" ht="39">
      <c r="A124" s="196">
        <v>603</v>
      </c>
      <c r="B124" s="270" t="s">
        <v>247</v>
      </c>
      <c r="C124" s="275">
        <f t="shared" ref="C124:C155" si="37">SUM(D124+E124+G124+I124+J124)</f>
        <v>17000</v>
      </c>
      <c r="D124" s="374"/>
      <c r="E124" s="374"/>
      <c r="F124" s="424"/>
      <c r="G124" s="374">
        <v>17000</v>
      </c>
      <c r="H124" s="424" t="s">
        <v>444</v>
      </c>
      <c r="I124" s="374"/>
      <c r="J124" s="371"/>
      <c r="K124" s="275">
        <f t="shared" ref="K124:K155" si="38">SUM(L124+M124+O124+Q124+R124)</f>
        <v>0</v>
      </c>
      <c r="L124" s="374"/>
      <c r="M124" s="374"/>
      <c r="N124" s="424"/>
      <c r="O124" s="374"/>
      <c r="P124" s="424" t="s">
        <v>444</v>
      </c>
      <c r="Q124" s="374"/>
      <c r="R124" s="371"/>
    </row>
    <row r="125" spans="1:18" s="442" customFormat="1" ht="28.5" customHeight="1">
      <c r="A125" s="437">
        <v>603</v>
      </c>
      <c r="B125" s="277" t="s">
        <v>345</v>
      </c>
      <c r="C125" s="438">
        <f t="shared" si="37"/>
        <v>7000</v>
      </c>
      <c r="D125" s="439"/>
      <c r="E125" s="439"/>
      <c r="F125" s="440"/>
      <c r="G125" s="439">
        <v>7000</v>
      </c>
      <c r="H125" s="440" t="s">
        <v>206</v>
      </c>
      <c r="I125" s="439"/>
      <c r="J125" s="441"/>
      <c r="K125" s="438">
        <f t="shared" si="38"/>
        <v>6996</v>
      </c>
      <c r="L125" s="439"/>
      <c r="M125" s="439"/>
      <c r="N125" s="440"/>
      <c r="O125" s="439">
        <v>6996</v>
      </c>
      <c r="P125" s="440" t="s">
        <v>206</v>
      </c>
      <c r="Q125" s="439"/>
      <c r="R125" s="441"/>
    </row>
    <row r="126" spans="1:18" s="442" customFormat="1" ht="45.75" customHeight="1">
      <c r="A126" s="437">
        <v>603</v>
      </c>
      <c r="B126" s="277" t="s">
        <v>445</v>
      </c>
      <c r="C126" s="438">
        <f t="shared" si="37"/>
        <v>13000</v>
      </c>
      <c r="D126" s="439"/>
      <c r="E126" s="439"/>
      <c r="F126" s="440"/>
      <c r="G126" s="439">
        <v>13000</v>
      </c>
      <c r="H126" s="440" t="s">
        <v>446</v>
      </c>
      <c r="I126" s="439"/>
      <c r="J126" s="441"/>
      <c r="K126" s="438">
        <f t="shared" si="38"/>
        <v>0</v>
      </c>
      <c r="L126" s="439"/>
      <c r="M126" s="439"/>
      <c r="N126" s="440"/>
      <c r="O126" s="439"/>
      <c r="P126" s="440" t="s">
        <v>446</v>
      </c>
      <c r="Q126" s="439"/>
      <c r="R126" s="441"/>
    </row>
    <row r="127" spans="1:18" ht="42" customHeight="1">
      <c r="A127" s="196">
        <v>603</v>
      </c>
      <c r="B127" s="365" t="s">
        <v>300</v>
      </c>
      <c r="C127" s="275">
        <f t="shared" si="37"/>
        <v>163190</v>
      </c>
      <c r="D127" s="374"/>
      <c r="E127" s="374"/>
      <c r="F127" s="424"/>
      <c r="G127" s="374"/>
      <c r="H127" s="424"/>
      <c r="I127" s="374"/>
      <c r="J127" s="371">
        <v>163190</v>
      </c>
      <c r="K127" s="275">
        <f t="shared" si="38"/>
        <v>138313</v>
      </c>
      <c r="L127" s="374"/>
      <c r="M127" s="374"/>
      <c r="N127" s="424"/>
      <c r="O127" s="374"/>
      <c r="P127" s="424"/>
      <c r="Q127" s="374"/>
      <c r="R127" s="371">
        <v>138313</v>
      </c>
    </row>
    <row r="128" spans="1:18" ht="50.25" customHeight="1">
      <c r="A128" s="196">
        <v>603</v>
      </c>
      <c r="B128" s="365" t="s">
        <v>301</v>
      </c>
      <c r="C128" s="275">
        <f t="shared" si="37"/>
        <v>163190</v>
      </c>
      <c r="D128" s="374"/>
      <c r="E128" s="374"/>
      <c r="F128" s="424"/>
      <c r="G128" s="374"/>
      <c r="H128" s="424"/>
      <c r="I128" s="374"/>
      <c r="J128" s="371">
        <v>163190</v>
      </c>
      <c r="K128" s="275">
        <f t="shared" si="38"/>
        <v>138314</v>
      </c>
      <c r="L128" s="374"/>
      <c r="M128" s="374"/>
      <c r="N128" s="424"/>
      <c r="O128" s="374"/>
      <c r="P128" s="424"/>
      <c r="Q128" s="374"/>
      <c r="R128" s="371">
        <v>138314</v>
      </c>
    </row>
    <row r="129" spans="1:18" ht="56.25" customHeight="1">
      <c r="A129" s="196">
        <v>603</v>
      </c>
      <c r="B129" s="365" t="s">
        <v>302</v>
      </c>
      <c r="C129" s="275">
        <f t="shared" si="37"/>
        <v>163190</v>
      </c>
      <c r="D129" s="374"/>
      <c r="E129" s="374"/>
      <c r="F129" s="424"/>
      <c r="G129" s="374"/>
      <c r="H129" s="424"/>
      <c r="I129" s="374"/>
      <c r="J129" s="371">
        <v>163190</v>
      </c>
      <c r="K129" s="275">
        <f t="shared" si="38"/>
        <v>138314</v>
      </c>
      <c r="L129" s="374"/>
      <c r="M129" s="374"/>
      <c r="N129" s="424"/>
      <c r="O129" s="374"/>
      <c r="P129" s="424"/>
      <c r="Q129" s="374"/>
      <c r="R129" s="371">
        <v>138314</v>
      </c>
    </row>
    <row r="130" spans="1:18" ht="40.5" customHeight="1">
      <c r="A130" s="196">
        <v>603</v>
      </c>
      <c r="B130" s="365" t="s">
        <v>303</v>
      </c>
      <c r="C130" s="275">
        <f t="shared" si="37"/>
        <v>163190</v>
      </c>
      <c r="D130" s="374"/>
      <c r="E130" s="374"/>
      <c r="F130" s="424"/>
      <c r="G130" s="374"/>
      <c r="H130" s="424"/>
      <c r="I130" s="374"/>
      <c r="J130" s="371">
        <v>163190</v>
      </c>
      <c r="K130" s="275">
        <f t="shared" si="38"/>
        <v>138314</v>
      </c>
      <c r="L130" s="374"/>
      <c r="M130" s="374"/>
      <c r="N130" s="424"/>
      <c r="O130" s="374"/>
      <c r="P130" s="424"/>
      <c r="Q130" s="374"/>
      <c r="R130" s="371">
        <v>138314</v>
      </c>
    </row>
    <row r="131" spans="1:18" ht="40.5" customHeight="1">
      <c r="A131" s="196">
        <v>619</v>
      </c>
      <c r="B131" s="277" t="s">
        <v>350</v>
      </c>
      <c r="C131" s="275">
        <f t="shared" si="37"/>
        <v>4592</v>
      </c>
      <c r="D131" s="374"/>
      <c r="E131" s="374"/>
      <c r="F131" s="424"/>
      <c r="G131" s="374"/>
      <c r="H131" s="424"/>
      <c r="I131" s="374">
        <v>4592</v>
      </c>
      <c r="J131" s="371"/>
      <c r="K131" s="275">
        <f t="shared" si="38"/>
        <v>4592</v>
      </c>
      <c r="L131" s="374"/>
      <c r="M131" s="374"/>
      <c r="N131" s="424"/>
      <c r="O131" s="374"/>
      <c r="P131" s="424"/>
      <c r="Q131" s="374">
        <v>4592</v>
      </c>
      <c r="R131" s="371"/>
    </row>
    <row r="132" spans="1:18" ht="40.5" customHeight="1">
      <c r="A132" s="196">
        <v>619</v>
      </c>
      <c r="B132" s="277" t="s">
        <v>352</v>
      </c>
      <c r="C132" s="275">
        <f t="shared" si="37"/>
        <v>4777</v>
      </c>
      <c r="D132" s="374"/>
      <c r="E132" s="374"/>
      <c r="F132" s="424"/>
      <c r="G132" s="374"/>
      <c r="H132" s="424"/>
      <c r="I132" s="374">
        <v>4777</v>
      </c>
      <c r="J132" s="371"/>
      <c r="K132" s="275">
        <f t="shared" si="38"/>
        <v>4777</v>
      </c>
      <c r="L132" s="374"/>
      <c r="M132" s="374"/>
      <c r="N132" s="424"/>
      <c r="O132" s="374"/>
      <c r="P132" s="424"/>
      <c r="Q132" s="374">
        <v>4777</v>
      </c>
      <c r="R132" s="371"/>
    </row>
    <row r="133" spans="1:18" ht="40.5" customHeight="1">
      <c r="A133" s="196">
        <v>619</v>
      </c>
      <c r="B133" s="277" t="s">
        <v>351</v>
      </c>
      <c r="C133" s="275">
        <f t="shared" si="37"/>
        <v>4312</v>
      </c>
      <c r="D133" s="374"/>
      <c r="E133" s="374"/>
      <c r="F133" s="424"/>
      <c r="G133" s="374"/>
      <c r="H133" s="424"/>
      <c r="I133" s="374">
        <v>4312</v>
      </c>
      <c r="J133" s="371"/>
      <c r="K133" s="275">
        <f t="shared" si="38"/>
        <v>4312</v>
      </c>
      <c r="L133" s="374"/>
      <c r="M133" s="374"/>
      <c r="N133" s="424"/>
      <c r="O133" s="374"/>
      <c r="P133" s="424"/>
      <c r="Q133" s="374">
        <v>4312</v>
      </c>
      <c r="R133" s="371"/>
    </row>
    <row r="134" spans="1:18" ht="40.5" customHeight="1">
      <c r="A134" s="196">
        <v>619</v>
      </c>
      <c r="B134" s="277" t="s">
        <v>447</v>
      </c>
      <c r="C134" s="275">
        <f t="shared" si="37"/>
        <v>4158</v>
      </c>
      <c r="D134" s="374"/>
      <c r="E134" s="374"/>
      <c r="F134" s="424"/>
      <c r="G134" s="374"/>
      <c r="H134" s="424"/>
      <c r="I134" s="374">
        <v>4158</v>
      </c>
      <c r="J134" s="371"/>
      <c r="K134" s="275">
        <f t="shared" si="38"/>
        <v>4158</v>
      </c>
      <c r="L134" s="374"/>
      <c r="M134" s="374"/>
      <c r="N134" s="424"/>
      <c r="O134" s="374"/>
      <c r="P134" s="424"/>
      <c r="Q134" s="374">
        <v>4158</v>
      </c>
      <c r="R134" s="371"/>
    </row>
    <row r="135" spans="1:18" ht="40.5" customHeight="1">
      <c r="A135" s="196">
        <v>619</v>
      </c>
      <c r="B135" s="277" t="s">
        <v>448</v>
      </c>
      <c r="C135" s="275">
        <f t="shared" si="37"/>
        <v>4895</v>
      </c>
      <c r="D135" s="374"/>
      <c r="E135" s="374"/>
      <c r="F135" s="424"/>
      <c r="G135" s="374"/>
      <c r="H135" s="424"/>
      <c r="I135" s="374">
        <v>4895</v>
      </c>
      <c r="J135" s="371"/>
      <c r="K135" s="275">
        <f t="shared" si="38"/>
        <v>4894</v>
      </c>
      <c r="L135" s="374"/>
      <c r="M135" s="374"/>
      <c r="N135" s="424"/>
      <c r="O135" s="374"/>
      <c r="P135" s="424"/>
      <c r="Q135" s="374">
        <v>4894</v>
      </c>
      <c r="R135" s="371"/>
    </row>
    <row r="136" spans="1:18" ht="57">
      <c r="A136" s="196">
        <v>619</v>
      </c>
      <c r="B136" s="277" t="s">
        <v>449</v>
      </c>
      <c r="C136" s="275">
        <f t="shared" si="37"/>
        <v>10000</v>
      </c>
      <c r="D136" s="374"/>
      <c r="E136" s="374">
        <v>10000</v>
      </c>
      <c r="F136" s="424" t="s">
        <v>391</v>
      </c>
      <c r="G136" s="374"/>
      <c r="H136" s="424"/>
      <c r="I136" s="374"/>
      <c r="J136" s="371"/>
      <c r="K136" s="275">
        <f t="shared" si="38"/>
        <v>0</v>
      </c>
      <c r="L136" s="374"/>
      <c r="M136" s="374"/>
      <c r="N136" s="424" t="s">
        <v>391</v>
      </c>
      <c r="O136" s="374"/>
      <c r="P136" s="424"/>
      <c r="Q136" s="374"/>
      <c r="R136" s="371"/>
    </row>
    <row r="137" spans="1:18" ht="57">
      <c r="A137" s="196">
        <v>619</v>
      </c>
      <c r="B137" s="277" t="s">
        <v>450</v>
      </c>
      <c r="C137" s="275">
        <f t="shared" si="37"/>
        <v>15000</v>
      </c>
      <c r="D137" s="374"/>
      <c r="E137" s="374">
        <v>15000</v>
      </c>
      <c r="F137" s="424" t="s">
        <v>391</v>
      </c>
      <c r="G137" s="374"/>
      <c r="H137" s="424"/>
      <c r="I137" s="374"/>
      <c r="J137" s="371"/>
      <c r="K137" s="275">
        <f t="shared" si="38"/>
        <v>0</v>
      </c>
      <c r="L137" s="374"/>
      <c r="M137" s="374"/>
      <c r="N137" s="424" t="s">
        <v>391</v>
      </c>
      <c r="O137" s="374"/>
      <c r="P137" s="424"/>
      <c r="Q137" s="374"/>
      <c r="R137" s="371"/>
    </row>
    <row r="138" spans="1:18">
      <c r="A138" s="196">
        <v>604</v>
      </c>
      <c r="B138" s="270" t="s">
        <v>240</v>
      </c>
      <c r="C138" s="275">
        <f t="shared" si="37"/>
        <v>20800</v>
      </c>
      <c r="D138" s="374"/>
      <c r="E138" s="374"/>
      <c r="F138" s="424"/>
      <c r="G138" s="374">
        <v>20800</v>
      </c>
      <c r="H138" s="424" t="s">
        <v>206</v>
      </c>
      <c r="I138" s="374"/>
      <c r="J138" s="371"/>
      <c r="K138" s="275">
        <f t="shared" si="38"/>
        <v>0</v>
      </c>
      <c r="L138" s="374"/>
      <c r="M138" s="374"/>
      <c r="N138" s="424"/>
      <c r="O138" s="374"/>
      <c r="P138" s="424" t="s">
        <v>206</v>
      </c>
      <c r="Q138" s="374"/>
      <c r="R138" s="371"/>
    </row>
    <row r="139" spans="1:18" ht="68.25" customHeight="1">
      <c r="A139" s="196">
        <v>619</v>
      </c>
      <c r="B139" s="443" t="s">
        <v>451</v>
      </c>
      <c r="C139" s="275">
        <f t="shared" si="37"/>
        <v>30000</v>
      </c>
      <c r="D139" s="374">
        <v>30000</v>
      </c>
      <c r="E139" s="374"/>
      <c r="F139" s="424"/>
      <c r="G139" s="374"/>
      <c r="H139" s="424"/>
      <c r="I139" s="374"/>
      <c r="J139" s="371"/>
      <c r="K139" s="275">
        <f t="shared" si="38"/>
        <v>0</v>
      </c>
      <c r="L139" s="374"/>
      <c r="M139" s="374"/>
      <c r="N139" s="424"/>
      <c r="O139" s="374"/>
      <c r="P139" s="424"/>
      <c r="Q139" s="374"/>
      <c r="R139" s="371"/>
    </row>
    <row r="140" spans="1:18" ht="49.5" customHeight="1" thickBot="1">
      <c r="A140" s="196">
        <v>619</v>
      </c>
      <c r="B140" s="443" t="s">
        <v>452</v>
      </c>
      <c r="C140" s="275">
        <f t="shared" si="37"/>
        <v>72000</v>
      </c>
      <c r="D140" s="374"/>
      <c r="E140" s="374"/>
      <c r="F140" s="424"/>
      <c r="G140" s="374">
        <v>72000</v>
      </c>
      <c r="H140" s="424" t="s">
        <v>391</v>
      </c>
      <c r="I140" s="374"/>
      <c r="J140" s="371"/>
      <c r="K140" s="275">
        <f t="shared" si="38"/>
        <v>0</v>
      </c>
      <c r="L140" s="374"/>
      <c r="M140" s="374"/>
      <c r="N140" s="424"/>
      <c r="O140" s="374"/>
      <c r="P140" s="424" t="s">
        <v>391</v>
      </c>
      <c r="Q140" s="374"/>
      <c r="R140" s="371"/>
    </row>
    <row r="141" spans="1:18" ht="57">
      <c r="A141" s="196">
        <v>619</v>
      </c>
      <c r="B141" s="444" t="s">
        <v>453</v>
      </c>
      <c r="C141" s="275">
        <f t="shared" si="37"/>
        <v>72000</v>
      </c>
      <c r="D141" s="374"/>
      <c r="E141" s="374"/>
      <c r="F141" s="424"/>
      <c r="G141" s="374">
        <v>72000</v>
      </c>
      <c r="H141" s="424" t="s">
        <v>391</v>
      </c>
      <c r="I141" s="374"/>
      <c r="J141" s="371"/>
      <c r="K141" s="275">
        <f t="shared" si="38"/>
        <v>0</v>
      </c>
      <c r="L141" s="374"/>
      <c r="M141" s="374"/>
      <c r="N141" s="424"/>
      <c r="O141" s="374"/>
      <c r="P141" s="424" t="s">
        <v>391</v>
      </c>
      <c r="Q141" s="374"/>
      <c r="R141" s="371"/>
    </row>
    <row r="142" spans="1:18" ht="54" customHeight="1">
      <c r="A142" s="196">
        <v>619</v>
      </c>
      <c r="B142" s="362" t="s">
        <v>454</v>
      </c>
      <c r="C142" s="275">
        <f t="shared" si="37"/>
        <v>14388</v>
      </c>
      <c r="D142" s="374">
        <v>14388</v>
      </c>
      <c r="E142" s="374"/>
      <c r="F142" s="424"/>
      <c r="G142" s="374"/>
      <c r="H142" s="424"/>
      <c r="I142" s="374"/>
      <c r="J142" s="371"/>
      <c r="K142" s="275">
        <f t="shared" si="38"/>
        <v>0</v>
      </c>
      <c r="L142" s="374"/>
      <c r="M142" s="374"/>
      <c r="N142" s="424"/>
      <c r="O142" s="374"/>
      <c r="P142" s="424"/>
      <c r="Q142" s="374"/>
      <c r="R142" s="371"/>
    </row>
    <row r="143" spans="1:18" ht="54" customHeight="1">
      <c r="A143" s="196">
        <v>619</v>
      </c>
      <c r="B143" s="445" t="s">
        <v>455</v>
      </c>
      <c r="C143" s="275">
        <f t="shared" si="37"/>
        <v>14388</v>
      </c>
      <c r="D143" s="374">
        <v>14388</v>
      </c>
      <c r="E143" s="374"/>
      <c r="F143" s="424"/>
      <c r="G143" s="374"/>
      <c r="H143" s="424"/>
      <c r="I143" s="374"/>
      <c r="J143" s="371"/>
      <c r="K143" s="275">
        <f t="shared" si="38"/>
        <v>0</v>
      </c>
      <c r="L143" s="374"/>
      <c r="M143" s="374"/>
      <c r="N143" s="424"/>
      <c r="O143" s="374"/>
      <c r="P143" s="424"/>
      <c r="Q143" s="374"/>
      <c r="R143" s="371"/>
    </row>
    <row r="144" spans="1:18" ht="42.75" customHeight="1">
      <c r="A144" s="196">
        <v>619</v>
      </c>
      <c r="B144" s="277" t="s">
        <v>346</v>
      </c>
      <c r="C144" s="275">
        <f t="shared" si="37"/>
        <v>18400</v>
      </c>
      <c r="D144" s="374"/>
      <c r="E144" s="374"/>
      <c r="F144" s="424"/>
      <c r="G144" s="374">
        <v>18400</v>
      </c>
      <c r="H144" s="424" t="s">
        <v>456</v>
      </c>
      <c r="I144" s="374"/>
      <c r="J144" s="371"/>
      <c r="K144" s="275">
        <f t="shared" si="38"/>
        <v>0</v>
      </c>
      <c r="L144" s="374"/>
      <c r="M144" s="374"/>
      <c r="N144" s="424"/>
      <c r="O144" s="374"/>
      <c r="P144" s="424" t="s">
        <v>456</v>
      </c>
      <c r="Q144" s="374"/>
      <c r="R144" s="371"/>
    </row>
    <row r="145" spans="1:18">
      <c r="A145" s="196">
        <v>619</v>
      </c>
      <c r="B145" s="277" t="s">
        <v>347</v>
      </c>
      <c r="C145" s="275">
        <f t="shared" si="37"/>
        <v>5819</v>
      </c>
      <c r="D145" s="374"/>
      <c r="E145" s="374"/>
      <c r="F145" s="424"/>
      <c r="G145" s="374">
        <v>5819</v>
      </c>
      <c r="H145" s="424" t="s">
        <v>206</v>
      </c>
      <c r="I145" s="374"/>
      <c r="J145" s="371"/>
      <c r="K145" s="275">
        <f t="shared" si="38"/>
        <v>5819</v>
      </c>
      <c r="L145" s="374"/>
      <c r="M145" s="374"/>
      <c r="N145" s="424"/>
      <c r="O145" s="374">
        <v>5819</v>
      </c>
      <c r="P145" s="424" t="s">
        <v>206</v>
      </c>
      <c r="Q145" s="374"/>
      <c r="R145" s="371"/>
    </row>
    <row r="146" spans="1:18" ht="30.75" customHeight="1">
      <c r="A146" s="196">
        <v>619</v>
      </c>
      <c r="B146" s="277" t="s">
        <v>348</v>
      </c>
      <c r="C146" s="275">
        <f t="shared" si="37"/>
        <v>12025</v>
      </c>
      <c r="D146" s="374"/>
      <c r="E146" s="374"/>
      <c r="F146" s="424"/>
      <c r="G146" s="374">
        <v>12025</v>
      </c>
      <c r="H146" s="424" t="s">
        <v>206</v>
      </c>
      <c r="I146" s="374"/>
      <c r="J146" s="371"/>
      <c r="K146" s="275">
        <f t="shared" si="38"/>
        <v>11984</v>
      </c>
      <c r="L146" s="374"/>
      <c r="M146" s="374"/>
      <c r="N146" s="424"/>
      <c r="O146" s="374">
        <v>11984</v>
      </c>
      <c r="P146" s="424" t="s">
        <v>206</v>
      </c>
      <c r="Q146" s="374"/>
      <c r="R146" s="371"/>
    </row>
    <row r="147" spans="1:18" ht="46.5" customHeight="1">
      <c r="A147" s="196">
        <v>619</v>
      </c>
      <c r="B147" s="277" t="s">
        <v>296</v>
      </c>
      <c r="C147" s="275">
        <f t="shared" si="37"/>
        <v>10500</v>
      </c>
      <c r="D147" s="374"/>
      <c r="E147" s="374"/>
      <c r="F147" s="424"/>
      <c r="G147" s="374">
        <v>10500</v>
      </c>
      <c r="H147" s="424" t="s">
        <v>391</v>
      </c>
      <c r="I147" s="374"/>
      <c r="J147" s="371"/>
      <c r="K147" s="275">
        <f t="shared" si="38"/>
        <v>10499</v>
      </c>
      <c r="L147" s="374"/>
      <c r="M147" s="374"/>
      <c r="N147" s="424"/>
      <c r="O147" s="374">
        <v>10499</v>
      </c>
      <c r="P147" s="424" t="s">
        <v>391</v>
      </c>
      <c r="Q147" s="374"/>
      <c r="R147" s="371"/>
    </row>
    <row r="148" spans="1:18" ht="45" customHeight="1">
      <c r="A148" s="196">
        <v>619</v>
      </c>
      <c r="B148" s="277" t="s">
        <v>349</v>
      </c>
      <c r="C148" s="275">
        <f t="shared" si="37"/>
        <v>7000</v>
      </c>
      <c r="D148" s="374"/>
      <c r="E148" s="374"/>
      <c r="F148" s="424"/>
      <c r="G148" s="374">
        <v>7000</v>
      </c>
      <c r="H148" s="424" t="s">
        <v>391</v>
      </c>
      <c r="I148" s="374"/>
      <c r="J148" s="371"/>
      <c r="K148" s="275">
        <f t="shared" si="38"/>
        <v>5447</v>
      </c>
      <c r="L148" s="374"/>
      <c r="M148" s="374"/>
      <c r="N148" s="424"/>
      <c r="O148" s="374">
        <v>5447</v>
      </c>
      <c r="P148" s="424" t="s">
        <v>391</v>
      </c>
      <c r="Q148" s="374"/>
      <c r="R148" s="371"/>
    </row>
    <row r="149" spans="1:18" ht="50.25" customHeight="1">
      <c r="A149" s="196">
        <v>619</v>
      </c>
      <c r="B149" s="273" t="s">
        <v>353</v>
      </c>
      <c r="C149" s="275">
        <f t="shared" si="37"/>
        <v>5600</v>
      </c>
      <c r="D149" s="374"/>
      <c r="E149" s="374"/>
      <c r="F149" s="424"/>
      <c r="G149" s="374">
        <v>5600</v>
      </c>
      <c r="H149" s="424" t="s">
        <v>391</v>
      </c>
      <c r="I149" s="374"/>
      <c r="J149" s="371"/>
      <c r="K149" s="275">
        <f t="shared" si="38"/>
        <v>3650</v>
      </c>
      <c r="L149" s="374"/>
      <c r="M149" s="374"/>
      <c r="N149" s="424"/>
      <c r="O149" s="374">
        <v>3650</v>
      </c>
      <c r="P149" s="424" t="s">
        <v>391</v>
      </c>
      <c r="Q149" s="374"/>
      <c r="R149" s="371"/>
    </row>
    <row r="150" spans="1:18" ht="57" customHeight="1">
      <c r="A150" s="196">
        <v>619</v>
      </c>
      <c r="B150" s="273" t="s">
        <v>457</v>
      </c>
      <c r="C150" s="275">
        <f t="shared" si="37"/>
        <v>36000</v>
      </c>
      <c r="D150" s="374">
        <v>36000</v>
      </c>
      <c r="E150" s="374"/>
      <c r="F150" s="424"/>
      <c r="G150" s="374"/>
      <c r="H150" s="424"/>
      <c r="I150" s="374"/>
      <c r="J150" s="371"/>
      <c r="K150" s="275">
        <f t="shared" si="38"/>
        <v>23970</v>
      </c>
      <c r="L150" s="374">
        <v>23970</v>
      </c>
      <c r="M150" s="374"/>
      <c r="N150" s="424"/>
      <c r="O150" s="374"/>
      <c r="P150" s="424"/>
      <c r="Q150" s="374"/>
      <c r="R150" s="371"/>
    </row>
    <row r="151" spans="1:18" ht="45.75">
      <c r="A151" s="196">
        <v>623</v>
      </c>
      <c r="B151" s="273" t="s">
        <v>458</v>
      </c>
      <c r="C151" s="275">
        <f t="shared" si="37"/>
        <v>196800</v>
      </c>
      <c r="D151" s="374"/>
      <c r="E151" s="374"/>
      <c r="F151" s="424"/>
      <c r="G151" s="374">
        <v>196800</v>
      </c>
      <c r="H151" s="424" t="s">
        <v>459</v>
      </c>
      <c r="I151" s="374"/>
      <c r="J151" s="371"/>
      <c r="K151" s="275">
        <f t="shared" si="38"/>
        <v>196374</v>
      </c>
      <c r="L151" s="374"/>
      <c r="M151" s="374"/>
      <c r="N151" s="424"/>
      <c r="O151" s="374">
        <v>196374</v>
      </c>
      <c r="P151" s="424" t="s">
        <v>459</v>
      </c>
      <c r="Q151" s="374"/>
      <c r="R151" s="371"/>
    </row>
    <row r="152" spans="1:18">
      <c r="A152" s="196">
        <v>623</v>
      </c>
      <c r="B152" s="273" t="s">
        <v>460</v>
      </c>
      <c r="C152" s="275">
        <f t="shared" si="37"/>
        <v>470000</v>
      </c>
      <c r="D152" s="374"/>
      <c r="E152" s="374"/>
      <c r="F152" s="424"/>
      <c r="G152" s="374"/>
      <c r="H152" s="424"/>
      <c r="I152" s="374">
        <v>470000</v>
      </c>
      <c r="J152" s="371"/>
      <c r="K152" s="275">
        <f t="shared" si="38"/>
        <v>0</v>
      </c>
      <c r="L152" s="374"/>
      <c r="M152" s="374"/>
      <c r="N152" s="424"/>
      <c r="O152" s="374"/>
      <c r="P152" s="424"/>
      <c r="Q152" s="374"/>
      <c r="R152" s="371"/>
    </row>
    <row r="153" spans="1:18">
      <c r="A153" s="196">
        <v>619</v>
      </c>
      <c r="B153" s="273" t="s">
        <v>461</v>
      </c>
      <c r="C153" s="275">
        <f t="shared" si="37"/>
        <v>1700</v>
      </c>
      <c r="D153" s="374"/>
      <c r="E153" s="374"/>
      <c r="F153" s="424"/>
      <c r="G153" s="374">
        <v>1700</v>
      </c>
      <c r="H153" s="424" t="s">
        <v>206</v>
      </c>
      <c r="I153" s="374"/>
      <c r="J153" s="371"/>
      <c r="K153" s="275">
        <f t="shared" si="38"/>
        <v>1700</v>
      </c>
      <c r="L153" s="374"/>
      <c r="M153" s="374"/>
      <c r="N153" s="424"/>
      <c r="O153" s="374">
        <v>1700</v>
      </c>
      <c r="P153" s="424" t="s">
        <v>206</v>
      </c>
      <c r="Q153" s="374"/>
      <c r="R153" s="371"/>
    </row>
    <row r="154" spans="1:18" ht="18.75" customHeight="1">
      <c r="A154" s="196">
        <v>619</v>
      </c>
      <c r="B154" s="446" t="s">
        <v>462</v>
      </c>
      <c r="C154" s="275">
        <f t="shared" si="37"/>
        <v>5100</v>
      </c>
      <c r="D154" s="374"/>
      <c r="E154" s="374"/>
      <c r="F154" s="424"/>
      <c r="G154" s="374">
        <v>5100</v>
      </c>
      <c r="H154" s="424" t="s">
        <v>206</v>
      </c>
      <c r="I154" s="374"/>
      <c r="J154" s="371"/>
      <c r="K154" s="275">
        <f t="shared" si="38"/>
        <v>5094</v>
      </c>
      <c r="L154" s="374"/>
      <c r="M154" s="374"/>
      <c r="N154" s="424"/>
      <c r="O154" s="374">
        <v>5094</v>
      </c>
      <c r="P154" s="424" t="s">
        <v>206</v>
      </c>
      <c r="Q154" s="374"/>
      <c r="R154" s="371"/>
    </row>
    <row r="155" spans="1:18" ht="80.25" customHeight="1">
      <c r="A155" s="196">
        <v>604</v>
      </c>
      <c r="B155" s="447" t="s">
        <v>463</v>
      </c>
      <c r="C155" s="275">
        <f t="shared" si="37"/>
        <v>25000</v>
      </c>
      <c r="D155" s="374">
        <v>25000</v>
      </c>
      <c r="E155" s="374"/>
      <c r="F155" s="424"/>
      <c r="G155" s="374"/>
      <c r="H155" s="424"/>
      <c r="I155" s="374"/>
      <c r="J155" s="371"/>
      <c r="K155" s="275">
        <f t="shared" si="38"/>
        <v>9632</v>
      </c>
      <c r="L155" s="374">
        <v>9632</v>
      </c>
      <c r="M155" s="374"/>
      <c r="N155" s="424"/>
      <c r="O155" s="374"/>
      <c r="P155" s="424"/>
      <c r="Q155" s="374"/>
      <c r="R155" s="371"/>
    </row>
    <row r="156" spans="1:18" ht="26.25">
      <c r="A156" s="194"/>
      <c r="B156" s="195" t="s">
        <v>219</v>
      </c>
      <c r="C156" s="275">
        <f>SUM(C157:C160)</f>
        <v>40000</v>
      </c>
      <c r="D156" s="275">
        <f t="shared" ref="D156:I156" si="39">SUM(D157:D160)</f>
        <v>30000</v>
      </c>
      <c r="E156" s="275">
        <f t="shared" si="39"/>
        <v>0</v>
      </c>
      <c r="F156" s="421">
        <f t="shared" si="39"/>
        <v>0</v>
      </c>
      <c r="G156" s="275">
        <f t="shared" si="39"/>
        <v>10000</v>
      </c>
      <c r="H156" s="421">
        <f t="shared" si="39"/>
        <v>0</v>
      </c>
      <c r="I156" s="275">
        <f t="shared" si="39"/>
        <v>0</v>
      </c>
      <c r="J156" s="280">
        <f>SUM(J157:J160)</f>
        <v>0</v>
      </c>
      <c r="K156" s="275">
        <f>SUM(K157:K160)</f>
        <v>35307</v>
      </c>
      <c r="L156" s="275">
        <f t="shared" ref="L156:Q156" si="40">SUM(L157:L160)</f>
        <v>30000</v>
      </c>
      <c r="M156" s="275">
        <f t="shared" si="40"/>
        <v>0</v>
      </c>
      <c r="N156" s="421">
        <f t="shared" si="40"/>
        <v>0</v>
      </c>
      <c r="O156" s="275">
        <f t="shared" si="40"/>
        <v>5307</v>
      </c>
      <c r="P156" s="421">
        <f t="shared" si="40"/>
        <v>0</v>
      </c>
      <c r="Q156" s="275">
        <f t="shared" si="40"/>
        <v>0</v>
      </c>
      <c r="R156" s="280">
        <f>SUM(R157:R160)</f>
        <v>0</v>
      </c>
    </row>
    <row r="157" spans="1:18">
      <c r="A157" s="226"/>
      <c r="B157" s="207"/>
      <c r="C157" s="275"/>
      <c r="D157" s="374"/>
      <c r="E157" s="374"/>
      <c r="F157" s="424"/>
      <c r="G157" s="374"/>
      <c r="H157" s="424"/>
      <c r="I157" s="374"/>
      <c r="J157" s="371"/>
      <c r="K157" s="275"/>
      <c r="L157" s="374"/>
      <c r="M157" s="374"/>
      <c r="N157" s="424"/>
      <c r="O157" s="374"/>
      <c r="P157" s="424"/>
      <c r="Q157" s="374"/>
      <c r="R157" s="371"/>
    </row>
    <row r="158" spans="1:18">
      <c r="A158" s="196"/>
      <c r="B158" s="277"/>
      <c r="C158" s="275"/>
      <c r="D158" s="374"/>
      <c r="E158" s="374"/>
      <c r="F158" s="424"/>
      <c r="G158" s="374"/>
      <c r="H158" s="424"/>
      <c r="I158" s="374"/>
      <c r="J158" s="371"/>
      <c r="K158" s="275"/>
      <c r="L158" s="374"/>
      <c r="M158" s="374"/>
      <c r="N158" s="424"/>
      <c r="O158" s="374"/>
      <c r="P158" s="424"/>
      <c r="Q158" s="374"/>
      <c r="R158" s="371"/>
    </row>
    <row r="159" spans="1:18" ht="45" customHeight="1">
      <c r="A159" s="196">
        <v>745</v>
      </c>
      <c r="B159" s="270" t="s">
        <v>297</v>
      </c>
      <c r="C159" s="275">
        <f>SUM(D159+E159+G159+I159+J159)</f>
        <v>40000</v>
      </c>
      <c r="D159" s="374">
        <v>30000</v>
      </c>
      <c r="E159" s="374"/>
      <c r="F159" s="424"/>
      <c r="G159" s="374">
        <v>10000</v>
      </c>
      <c r="H159" s="424" t="s">
        <v>464</v>
      </c>
      <c r="I159" s="374"/>
      <c r="J159" s="371"/>
      <c r="K159" s="275">
        <f>SUM(L159+M159+O159+Q159+R159)</f>
        <v>35307</v>
      </c>
      <c r="L159" s="374">
        <v>30000</v>
      </c>
      <c r="M159" s="374"/>
      <c r="N159" s="424"/>
      <c r="O159" s="374">
        <v>5307</v>
      </c>
      <c r="P159" s="424" t="s">
        <v>465</v>
      </c>
      <c r="Q159" s="374"/>
      <c r="R159" s="371"/>
    </row>
    <row r="160" spans="1:18">
      <c r="A160" s="196"/>
      <c r="B160" s="274"/>
      <c r="C160" s="275"/>
      <c r="D160" s="374"/>
      <c r="E160" s="374"/>
      <c r="F160" s="424"/>
      <c r="G160" s="374"/>
      <c r="H160" s="424"/>
      <c r="I160" s="374"/>
      <c r="J160" s="371"/>
      <c r="K160" s="275"/>
      <c r="L160" s="374"/>
      <c r="M160" s="374"/>
      <c r="N160" s="424"/>
      <c r="O160" s="374"/>
      <c r="P160" s="424"/>
      <c r="Q160" s="374"/>
      <c r="R160" s="371"/>
    </row>
    <row r="161" spans="1:18">
      <c r="A161" s="194"/>
      <c r="B161" s="195" t="s">
        <v>220</v>
      </c>
      <c r="C161" s="269">
        <f>SUM(C162:C167)</f>
        <v>218312</v>
      </c>
      <c r="D161" s="269">
        <f t="shared" ref="D161:J161" si="41">SUM(D162:D167)</f>
        <v>24000</v>
      </c>
      <c r="E161" s="269">
        <f t="shared" si="41"/>
        <v>0</v>
      </c>
      <c r="F161" s="431">
        <f t="shared" si="41"/>
        <v>0</v>
      </c>
      <c r="G161" s="269">
        <f t="shared" si="41"/>
        <v>194312</v>
      </c>
      <c r="H161" s="431">
        <f t="shared" si="41"/>
        <v>0</v>
      </c>
      <c r="I161" s="269">
        <f t="shared" si="41"/>
        <v>0</v>
      </c>
      <c r="J161" s="209">
        <f t="shared" si="41"/>
        <v>0</v>
      </c>
      <c r="K161" s="269">
        <f>SUM(K162:K167)</f>
        <v>181712</v>
      </c>
      <c r="L161" s="269">
        <f t="shared" ref="L161:R161" si="42">SUM(L162:L167)</f>
        <v>9800</v>
      </c>
      <c r="M161" s="269">
        <f t="shared" si="42"/>
        <v>0</v>
      </c>
      <c r="N161" s="431">
        <f t="shared" si="42"/>
        <v>0</v>
      </c>
      <c r="O161" s="269">
        <f t="shared" si="42"/>
        <v>171912</v>
      </c>
      <c r="P161" s="431">
        <f t="shared" si="42"/>
        <v>0</v>
      </c>
      <c r="Q161" s="269">
        <f t="shared" si="42"/>
        <v>0</v>
      </c>
      <c r="R161" s="209">
        <f t="shared" si="42"/>
        <v>0</v>
      </c>
    </row>
    <row r="162" spans="1:18">
      <c r="A162" s="194">
        <v>849</v>
      </c>
      <c r="B162" s="207" t="s">
        <v>354</v>
      </c>
      <c r="C162" s="275">
        <f t="shared" ref="C162:C167" si="43">SUM(D162+E162+G162+I162+J162)</f>
        <v>4312</v>
      </c>
      <c r="D162" s="374"/>
      <c r="E162" s="374"/>
      <c r="F162" s="424"/>
      <c r="G162" s="374">
        <v>4312</v>
      </c>
      <c r="H162" s="424" t="s">
        <v>206</v>
      </c>
      <c r="I162" s="374"/>
      <c r="J162" s="371"/>
      <c r="K162" s="275">
        <f t="shared" ref="K162:K167" si="44">SUM(L162+M162+O162+Q162+R162)</f>
        <v>4032</v>
      </c>
      <c r="L162" s="374"/>
      <c r="M162" s="374"/>
      <c r="N162" s="424"/>
      <c r="O162" s="374">
        <v>4032</v>
      </c>
      <c r="P162" s="424" t="s">
        <v>206</v>
      </c>
      <c r="Q162" s="374"/>
      <c r="R162" s="371"/>
    </row>
    <row r="163" spans="1:18">
      <c r="A163" s="194">
        <v>849</v>
      </c>
      <c r="B163" s="229" t="s">
        <v>466</v>
      </c>
      <c r="C163" s="275">
        <f t="shared" si="43"/>
        <v>14000</v>
      </c>
      <c r="D163" s="374">
        <v>14000</v>
      </c>
      <c r="E163" s="374"/>
      <c r="F163" s="424"/>
      <c r="G163" s="374"/>
      <c r="H163" s="424"/>
      <c r="I163" s="374"/>
      <c r="J163" s="371"/>
      <c r="K163" s="275">
        <f t="shared" si="44"/>
        <v>0</v>
      </c>
      <c r="L163" s="374"/>
      <c r="M163" s="374"/>
      <c r="N163" s="424"/>
      <c r="O163" s="374"/>
      <c r="P163" s="424"/>
      <c r="Q163" s="374"/>
      <c r="R163" s="371"/>
    </row>
    <row r="164" spans="1:18">
      <c r="A164" s="194">
        <v>849</v>
      </c>
      <c r="B164" s="229" t="s">
        <v>467</v>
      </c>
      <c r="C164" s="275">
        <f t="shared" si="43"/>
        <v>10000</v>
      </c>
      <c r="D164" s="374">
        <v>10000</v>
      </c>
      <c r="E164" s="374"/>
      <c r="F164" s="424"/>
      <c r="G164" s="374"/>
      <c r="H164" s="424"/>
      <c r="I164" s="374"/>
      <c r="J164" s="371"/>
      <c r="K164" s="275">
        <f t="shared" si="44"/>
        <v>9800</v>
      </c>
      <c r="L164" s="374">
        <v>9800</v>
      </c>
      <c r="M164" s="374"/>
      <c r="N164" s="424"/>
      <c r="O164" s="374"/>
      <c r="P164" s="424"/>
      <c r="Q164" s="374"/>
      <c r="R164" s="371"/>
    </row>
    <row r="165" spans="1:18" ht="31.5" customHeight="1">
      <c r="A165" s="226">
        <v>832</v>
      </c>
      <c r="B165" s="277" t="s">
        <v>272</v>
      </c>
      <c r="C165" s="275">
        <f t="shared" si="43"/>
        <v>10000</v>
      </c>
      <c r="D165" s="374"/>
      <c r="E165" s="374"/>
      <c r="F165" s="424"/>
      <c r="G165" s="374">
        <v>10000</v>
      </c>
      <c r="H165" s="424" t="s">
        <v>468</v>
      </c>
      <c r="I165" s="374"/>
      <c r="J165" s="371"/>
      <c r="K165" s="275">
        <f t="shared" si="44"/>
        <v>0</v>
      </c>
      <c r="L165" s="374"/>
      <c r="M165" s="374"/>
      <c r="N165" s="424"/>
      <c r="O165" s="374"/>
      <c r="P165" s="424" t="s">
        <v>468</v>
      </c>
      <c r="Q165" s="374"/>
      <c r="R165" s="371"/>
    </row>
    <row r="166" spans="1:18" ht="34.5" customHeight="1">
      <c r="A166" s="226">
        <v>832</v>
      </c>
      <c r="B166" s="277" t="s">
        <v>298</v>
      </c>
      <c r="C166" s="275">
        <f t="shared" si="43"/>
        <v>12000</v>
      </c>
      <c r="D166" s="374"/>
      <c r="E166" s="374"/>
      <c r="F166" s="424"/>
      <c r="G166" s="374">
        <v>12000</v>
      </c>
      <c r="H166" s="424" t="s">
        <v>468</v>
      </c>
      <c r="I166" s="374"/>
      <c r="J166" s="371"/>
      <c r="K166" s="275">
        <f t="shared" si="44"/>
        <v>0</v>
      </c>
      <c r="L166" s="374"/>
      <c r="M166" s="374"/>
      <c r="N166" s="424"/>
      <c r="O166" s="374"/>
      <c r="P166" s="424" t="s">
        <v>468</v>
      </c>
      <c r="Q166" s="374"/>
      <c r="R166" s="371"/>
    </row>
    <row r="167" spans="1:18" ht="36" customHeight="1">
      <c r="A167" s="226">
        <v>832</v>
      </c>
      <c r="B167" s="366" t="s">
        <v>299</v>
      </c>
      <c r="C167" s="275">
        <f t="shared" si="43"/>
        <v>168000</v>
      </c>
      <c r="D167" s="374"/>
      <c r="E167" s="374"/>
      <c r="F167" s="424"/>
      <c r="G167" s="374">
        <v>168000</v>
      </c>
      <c r="H167" s="424" t="s">
        <v>468</v>
      </c>
      <c r="I167" s="374"/>
      <c r="J167" s="371"/>
      <c r="K167" s="275">
        <f t="shared" si="44"/>
        <v>167880</v>
      </c>
      <c r="L167" s="374"/>
      <c r="M167" s="374"/>
      <c r="N167" s="424"/>
      <c r="O167" s="374">
        <v>167880</v>
      </c>
      <c r="P167" s="424" t="s">
        <v>468</v>
      </c>
      <c r="Q167" s="374"/>
      <c r="R167" s="371"/>
    </row>
    <row r="168" spans="1:18" ht="26.25">
      <c r="A168" s="223">
        <v>5300</v>
      </c>
      <c r="B168" s="224" t="s">
        <v>212</v>
      </c>
      <c r="C168" s="275">
        <f>SUM(C169+C172)</f>
        <v>28238</v>
      </c>
      <c r="D168" s="275">
        <f t="shared" ref="D168:J168" si="45">SUM(D169+D172)</f>
        <v>9000</v>
      </c>
      <c r="E168" s="275">
        <f t="shared" si="45"/>
        <v>0</v>
      </c>
      <c r="F168" s="421">
        <f t="shared" si="45"/>
        <v>0</v>
      </c>
      <c r="G168" s="275">
        <f t="shared" si="45"/>
        <v>19238</v>
      </c>
      <c r="H168" s="421">
        <f t="shared" si="45"/>
        <v>0</v>
      </c>
      <c r="I168" s="275">
        <f t="shared" si="45"/>
        <v>0</v>
      </c>
      <c r="J168" s="280">
        <f t="shared" si="45"/>
        <v>0</v>
      </c>
      <c r="K168" s="275">
        <f>SUM(K169+K172)</f>
        <v>0</v>
      </c>
      <c r="L168" s="275">
        <f t="shared" ref="L168:R168" si="46">SUM(L169+L172)</f>
        <v>0</v>
      </c>
      <c r="M168" s="275">
        <f t="shared" si="46"/>
        <v>0</v>
      </c>
      <c r="N168" s="421">
        <f t="shared" si="46"/>
        <v>0</v>
      </c>
      <c r="O168" s="275">
        <f t="shared" si="46"/>
        <v>0</v>
      </c>
      <c r="P168" s="421">
        <f t="shared" si="46"/>
        <v>0</v>
      </c>
      <c r="Q168" s="275">
        <f t="shared" si="46"/>
        <v>0</v>
      </c>
      <c r="R168" s="280">
        <f t="shared" si="46"/>
        <v>0</v>
      </c>
    </row>
    <row r="169" spans="1:18" ht="39">
      <c r="A169" s="279"/>
      <c r="B169" s="229" t="s">
        <v>218</v>
      </c>
      <c r="C169" s="275">
        <f>SUM(C170)</f>
        <v>19238</v>
      </c>
      <c r="D169" s="275">
        <f t="shared" ref="D169:R169" si="47">SUM(D170)</f>
        <v>0</v>
      </c>
      <c r="E169" s="275">
        <f t="shared" si="47"/>
        <v>0</v>
      </c>
      <c r="F169" s="421">
        <f t="shared" si="47"/>
        <v>0</v>
      </c>
      <c r="G169" s="275">
        <f t="shared" si="47"/>
        <v>19238</v>
      </c>
      <c r="H169" s="421">
        <f t="shared" si="47"/>
        <v>0</v>
      </c>
      <c r="I169" s="275">
        <f t="shared" si="47"/>
        <v>0</v>
      </c>
      <c r="J169" s="280">
        <f t="shared" si="47"/>
        <v>0</v>
      </c>
      <c r="K169" s="275">
        <f>SUM(K170)</f>
        <v>0</v>
      </c>
      <c r="L169" s="275">
        <f t="shared" si="47"/>
        <v>0</v>
      </c>
      <c r="M169" s="275">
        <f t="shared" si="47"/>
        <v>0</v>
      </c>
      <c r="N169" s="421">
        <f t="shared" si="47"/>
        <v>0</v>
      </c>
      <c r="O169" s="275">
        <f t="shared" si="47"/>
        <v>0</v>
      </c>
      <c r="P169" s="421">
        <f t="shared" si="47"/>
        <v>0</v>
      </c>
      <c r="Q169" s="275">
        <f t="shared" si="47"/>
        <v>0</v>
      </c>
      <c r="R169" s="280">
        <f t="shared" si="47"/>
        <v>0</v>
      </c>
    </row>
    <row r="170" spans="1:18">
      <c r="A170" s="279">
        <v>601</v>
      </c>
      <c r="B170" s="229" t="s">
        <v>273</v>
      </c>
      <c r="C170" s="275">
        <f>SUM(D170+E170+G170+I170+J170)</f>
        <v>19238</v>
      </c>
      <c r="D170" s="374"/>
      <c r="E170" s="374"/>
      <c r="F170" s="424"/>
      <c r="G170" s="374">
        <v>19238</v>
      </c>
      <c r="H170" s="424" t="s">
        <v>342</v>
      </c>
      <c r="I170" s="374"/>
      <c r="J170" s="371">
        <v>0</v>
      </c>
      <c r="K170" s="275">
        <f>SUM(L170+M170+O170+Q170+R170)</f>
        <v>0</v>
      </c>
      <c r="L170" s="374"/>
      <c r="M170" s="374"/>
      <c r="N170" s="424"/>
      <c r="O170" s="374"/>
      <c r="P170" s="424" t="s">
        <v>342</v>
      </c>
      <c r="Q170" s="374"/>
      <c r="R170" s="371">
        <v>0</v>
      </c>
    </row>
    <row r="171" spans="1:18">
      <c r="A171" s="279"/>
      <c r="B171" s="229"/>
      <c r="C171" s="275"/>
      <c r="D171" s="374"/>
      <c r="E171" s="374"/>
      <c r="F171" s="424"/>
      <c r="G171" s="374"/>
      <c r="H171" s="424"/>
      <c r="I171" s="374"/>
      <c r="J171" s="371"/>
      <c r="K171" s="275"/>
      <c r="L171" s="374"/>
      <c r="M171" s="374"/>
      <c r="N171" s="424"/>
      <c r="O171" s="374"/>
      <c r="P171" s="424"/>
      <c r="Q171" s="374"/>
      <c r="R171" s="371"/>
    </row>
    <row r="172" spans="1:18">
      <c r="A172" s="279"/>
      <c r="B172" s="195" t="s">
        <v>220</v>
      </c>
      <c r="C172" s="275">
        <f>SUM(C173)</f>
        <v>9000</v>
      </c>
      <c r="D172" s="275">
        <f t="shared" ref="D172:R172" si="48">SUM(D173)</f>
        <v>9000</v>
      </c>
      <c r="E172" s="275">
        <f t="shared" si="48"/>
        <v>0</v>
      </c>
      <c r="F172" s="421">
        <f t="shared" si="48"/>
        <v>0</v>
      </c>
      <c r="G172" s="275">
        <f t="shared" si="48"/>
        <v>0</v>
      </c>
      <c r="H172" s="421">
        <f t="shared" si="48"/>
        <v>0</v>
      </c>
      <c r="I172" s="275">
        <f t="shared" si="48"/>
        <v>0</v>
      </c>
      <c r="J172" s="280">
        <f t="shared" si="48"/>
        <v>0</v>
      </c>
      <c r="K172" s="275">
        <f>SUM(K173)</f>
        <v>0</v>
      </c>
      <c r="L172" s="275">
        <f t="shared" si="48"/>
        <v>0</v>
      </c>
      <c r="M172" s="275">
        <f t="shared" si="48"/>
        <v>0</v>
      </c>
      <c r="N172" s="421">
        <f t="shared" si="48"/>
        <v>0</v>
      </c>
      <c r="O172" s="275">
        <f t="shared" si="48"/>
        <v>0</v>
      </c>
      <c r="P172" s="421">
        <f t="shared" si="48"/>
        <v>0</v>
      </c>
      <c r="Q172" s="275">
        <f t="shared" si="48"/>
        <v>0</v>
      </c>
      <c r="R172" s="280">
        <f t="shared" si="48"/>
        <v>0</v>
      </c>
    </row>
    <row r="173" spans="1:18" ht="26.25">
      <c r="A173" s="279">
        <v>831</v>
      </c>
      <c r="B173" s="229" t="s">
        <v>469</v>
      </c>
      <c r="C173" s="275">
        <f>SUM(D173+E173+G173+I173+J173)</f>
        <v>9000</v>
      </c>
      <c r="D173" s="374">
        <v>9000</v>
      </c>
      <c r="E173" s="374"/>
      <c r="F173" s="424"/>
      <c r="G173" s="374"/>
      <c r="H173" s="424"/>
      <c r="I173" s="374"/>
      <c r="J173" s="428"/>
      <c r="K173" s="275">
        <f>SUM(L173+M173+O173+Q173+R173)</f>
        <v>0</v>
      </c>
      <c r="L173" s="374"/>
      <c r="M173" s="374"/>
      <c r="N173" s="424"/>
      <c r="O173" s="374"/>
      <c r="P173" s="424"/>
      <c r="Q173" s="374"/>
      <c r="R173" s="428"/>
    </row>
    <row r="174" spans="1:18">
      <c r="A174" s="279"/>
      <c r="B174" s="229"/>
      <c r="C174" s="275"/>
      <c r="D174" s="374"/>
      <c r="E174" s="374"/>
      <c r="F174" s="424"/>
      <c r="G174" s="374"/>
      <c r="H174" s="424"/>
      <c r="I174" s="374"/>
      <c r="J174" s="371"/>
      <c r="K174" s="275"/>
      <c r="L174" s="374"/>
      <c r="M174" s="374"/>
      <c r="N174" s="424"/>
      <c r="O174" s="374"/>
      <c r="P174" s="424"/>
      <c r="Q174" s="374"/>
      <c r="R174" s="371"/>
    </row>
    <row r="175" spans="1:18" ht="15" hidden="1" customHeight="1">
      <c r="A175" s="279"/>
      <c r="B175" s="229"/>
      <c r="C175" s="275"/>
      <c r="D175" s="275"/>
      <c r="E175" s="275"/>
      <c r="F175" s="421"/>
      <c r="G175" s="275"/>
      <c r="H175" s="421"/>
      <c r="I175" s="275"/>
      <c r="J175" s="371"/>
      <c r="K175" s="275"/>
      <c r="L175" s="275"/>
      <c r="M175" s="275"/>
      <c r="N175" s="421"/>
      <c r="O175" s="275"/>
      <c r="P175" s="421"/>
      <c r="Q175" s="275"/>
      <c r="R175" s="371"/>
    </row>
    <row r="176" spans="1:18" ht="15" hidden="1" customHeight="1">
      <c r="A176" s="279"/>
      <c r="B176" s="229"/>
      <c r="C176" s="275"/>
      <c r="D176" s="275"/>
      <c r="E176" s="275"/>
      <c r="F176" s="421"/>
      <c r="G176" s="275"/>
      <c r="H176" s="421"/>
      <c r="I176" s="275"/>
      <c r="J176" s="371"/>
      <c r="K176" s="275"/>
      <c r="L176" s="275"/>
      <c r="M176" s="275"/>
      <c r="N176" s="421"/>
      <c r="O176" s="275"/>
      <c r="P176" s="421"/>
      <c r="Q176" s="275"/>
      <c r="R176" s="371"/>
    </row>
    <row r="177" spans="1:18">
      <c r="A177" s="268">
        <v>5400</v>
      </c>
      <c r="B177" s="269" t="s">
        <v>213</v>
      </c>
      <c r="C177" s="275">
        <f>SUM(C178+C182)</f>
        <v>5050</v>
      </c>
      <c r="D177" s="275">
        <f t="shared" ref="D177:G177" si="49">SUM(D178+D182)</f>
        <v>0</v>
      </c>
      <c r="E177" s="275">
        <f t="shared" si="49"/>
        <v>4550</v>
      </c>
      <c r="F177" s="421">
        <f t="shared" si="49"/>
        <v>0</v>
      </c>
      <c r="G177" s="275">
        <f t="shared" si="49"/>
        <v>500</v>
      </c>
      <c r="H177" s="421"/>
      <c r="I177" s="275">
        <f t="shared" ref="I177:J177" si="50">SUM(I178+I182)</f>
        <v>0</v>
      </c>
      <c r="J177" s="280">
        <f t="shared" si="50"/>
        <v>0</v>
      </c>
      <c r="K177" s="275">
        <f>SUM(K178+K182)</f>
        <v>1293</v>
      </c>
      <c r="L177" s="275">
        <f t="shared" ref="L177:O177" si="51">SUM(L178+L182)</f>
        <v>0</v>
      </c>
      <c r="M177" s="275">
        <f t="shared" si="51"/>
        <v>1293</v>
      </c>
      <c r="N177" s="421">
        <f t="shared" si="51"/>
        <v>0</v>
      </c>
      <c r="O177" s="275">
        <f t="shared" si="51"/>
        <v>0</v>
      </c>
      <c r="P177" s="421"/>
      <c r="Q177" s="275">
        <f t="shared" ref="Q177:R177" si="52">SUM(Q178+Q182)</f>
        <v>0</v>
      </c>
      <c r="R177" s="280">
        <f t="shared" si="52"/>
        <v>0</v>
      </c>
    </row>
    <row r="178" spans="1:18" ht="39">
      <c r="A178" s="226"/>
      <c r="B178" s="367" t="s">
        <v>218</v>
      </c>
      <c r="C178" s="275">
        <f>SUM(C179:C181)</f>
        <v>4550</v>
      </c>
      <c r="D178" s="275">
        <f t="shared" ref="D178:I178" si="53">SUM(D179:D181)</f>
        <v>0</v>
      </c>
      <c r="E178" s="275">
        <f t="shared" si="53"/>
        <v>4550</v>
      </c>
      <c r="F178" s="421">
        <f t="shared" si="53"/>
        <v>0</v>
      </c>
      <c r="G178" s="275">
        <f t="shared" si="53"/>
        <v>0</v>
      </c>
      <c r="H178" s="421">
        <f t="shared" si="53"/>
        <v>0</v>
      </c>
      <c r="I178" s="275">
        <f t="shared" si="53"/>
        <v>0</v>
      </c>
      <c r="J178" s="280">
        <f>SUM(J179:J181)</f>
        <v>0</v>
      </c>
      <c r="K178" s="275">
        <f>SUM(K179:K181)</f>
        <v>1293</v>
      </c>
      <c r="L178" s="275">
        <f t="shared" ref="L178:Q178" si="54">SUM(L179:L181)</f>
        <v>0</v>
      </c>
      <c r="M178" s="275">
        <f t="shared" si="54"/>
        <v>1293</v>
      </c>
      <c r="N178" s="421">
        <f t="shared" si="54"/>
        <v>0</v>
      </c>
      <c r="O178" s="275">
        <f t="shared" si="54"/>
        <v>0</v>
      </c>
      <c r="P178" s="421">
        <f t="shared" si="54"/>
        <v>0</v>
      </c>
      <c r="Q178" s="275">
        <f t="shared" si="54"/>
        <v>0</v>
      </c>
      <c r="R178" s="280">
        <f>SUM(R179:R181)</f>
        <v>0</v>
      </c>
    </row>
    <row r="179" spans="1:18" ht="51.75">
      <c r="A179" s="226">
        <v>606</v>
      </c>
      <c r="B179" s="273" t="s">
        <v>470</v>
      </c>
      <c r="C179" s="275">
        <f>SUM(D179+E179+G179+I179+J179)</f>
        <v>1550</v>
      </c>
      <c r="D179" s="374"/>
      <c r="E179" s="374">
        <v>1550</v>
      </c>
      <c r="F179" s="424" t="s">
        <v>392</v>
      </c>
      <c r="G179" s="374"/>
      <c r="H179" s="424"/>
      <c r="I179" s="374"/>
      <c r="J179" s="371"/>
      <c r="K179" s="275">
        <f>SUM(L179+M179+O179+Q179+R179)</f>
        <v>1293</v>
      </c>
      <c r="L179" s="374"/>
      <c r="M179" s="374">
        <v>1293</v>
      </c>
      <c r="N179" s="424" t="s">
        <v>392</v>
      </c>
      <c r="O179" s="374"/>
      <c r="P179" s="424"/>
      <c r="Q179" s="374"/>
      <c r="R179" s="371"/>
    </row>
    <row r="180" spans="1:18" ht="51.75">
      <c r="A180" s="226">
        <v>606</v>
      </c>
      <c r="B180" s="273" t="s">
        <v>471</v>
      </c>
      <c r="C180" s="275">
        <f>SUM(D180+E180+G180+I180+J180)</f>
        <v>2500</v>
      </c>
      <c r="D180" s="374"/>
      <c r="E180" s="374">
        <v>2500</v>
      </c>
      <c r="F180" s="424" t="s">
        <v>392</v>
      </c>
      <c r="G180" s="374"/>
      <c r="H180" s="424"/>
      <c r="I180" s="374"/>
      <c r="J180" s="371"/>
      <c r="K180" s="275">
        <f>SUM(L180+M180+O180+Q180+R180)</f>
        <v>0</v>
      </c>
      <c r="L180" s="374"/>
      <c r="M180" s="374"/>
      <c r="N180" s="424" t="s">
        <v>392</v>
      </c>
      <c r="O180" s="374"/>
      <c r="P180" s="424"/>
      <c r="Q180" s="374"/>
      <c r="R180" s="371"/>
    </row>
    <row r="181" spans="1:18" ht="77.25">
      <c r="A181" s="226">
        <v>603</v>
      </c>
      <c r="B181" s="273" t="s">
        <v>472</v>
      </c>
      <c r="C181" s="275">
        <f>SUM(D181+E181+G181+I181+J181)</f>
        <v>500</v>
      </c>
      <c r="D181" s="374"/>
      <c r="E181" s="374">
        <v>500</v>
      </c>
      <c r="F181" s="424" t="s">
        <v>392</v>
      </c>
      <c r="G181" s="374"/>
      <c r="H181" s="424"/>
      <c r="I181" s="374"/>
      <c r="J181" s="428"/>
      <c r="K181" s="275">
        <f>SUM(L181+M181+O181+Q181+R181)</f>
        <v>0</v>
      </c>
      <c r="L181" s="374"/>
      <c r="M181" s="374"/>
      <c r="N181" s="424" t="s">
        <v>392</v>
      </c>
      <c r="O181" s="374"/>
      <c r="P181" s="424"/>
      <c r="Q181" s="374"/>
      <c r="R181" s="428"/>
    </row>
    <row r="182" spans="1:18" ht="26.25">
      <c r="A182" s="194"/>
      <c r="B182" s="195" t="s">
        <v>219</v>
      </c>
      <c r="C182" s="275">
        <f>SUM(C183+C184)</f>
        <v>500</v>
      </c>
      <c r="D182" s="275">
        <f t="shared" ref="D182:G182" si="55">SUM(D183+D184)</f>
        <v>0</v>
      </c>
      <c r="E182" s="275">
        <f t="shared" si="55"/>
        <v>0</v>
      </c>
      <c r="F182" s="421">
        <f t="shared" si="55"/>
        <v>0</v>
      </c>
      <c r="G182" s="275">
        <f t="shared" si="55"/>
        <v>500</v>
      </c>
      <c r="H182" s="421"/>
      <c r="I182" s="275">
        <f t="shared" ref="I182:J182" si="56">SUM(I183+I184)</f>
        <v>0</v>
      </c>
      <c r="J182" s="280">
        <f t="shared" si="56"/>
        <v>0</v>
      </c>
      <c r="K182" s="275">
        <f>SUM(K183+K184)</f>
        <v>0</v>
      </c>
      <c r="L182" s="275">
        <f t="shared" ref="L182:O182" si="57">SUM(L183+L184)</f>
        <v>0</v>
      </c>
      <c r="M182" s="275">
        <f t="shared" si="57"/>
        <v>0</v>
      </c>
      <c r="N182" s="421">
        <f t="shared" si="57"/>
        <v>0</v>
      </c>
      <c r="O182" s="275">
        <f t="shared" si="57"/>
        <v>0</v>
      </c>
      <c r="P182" s="421"/>
      <c r="Q182" s="275">
        <f t="shared" ref="Q182:R182" si="58">SUM(Q183+Q184)</f>
        <v>0</v>
      </c>
      <c r="R182" s="280">
        <f t="shared" si="58"/>
        <v>0</v>
      </c>
    </row>
    <row r="183" spans="1:18">
      <c r="A183" s="194"/>
      <c r="B183" s="270"/>
      <c r="C183" s="275"/>
      <c r="D183" s="374"/>
      <c r="E183" s="374"/>
      <c r="F183" s="424"/>
      <c r="G183" s="374"/>
      <c r="H183" s="424"/>
      <c r="I183" s="374"/>
      <c r="J183" s="371"/>
      <c r="K183" s="275"/>
      <c r="L183" s="374"/>
      <c r="M183" s="374"/>
      <c r="N183" s="424"/>
      <c r="O183" s="374"/>
      <c r="P183" s="424"/>
      <c r="Q183" s="374"/>
      <c r="R183" s="371"/>
    </row>
    <row r="184" spans="1:18" ht="26.25">
      <c r="A184" s="194">
        <v>745</v>
      </c>
      <c r="B184" s="281" t="s">
        <v>214</v>
      </c>
      <c r="C184" s="275">
        <f>SUM(D184+E184+G184+I184+J184)</f>
        <v>500</v>
      </c>
      <c r="D184" s="374"/>
      <c r="E184" s="374"/>
      <c r="F184" s="424"/>
      <c r="G184" s="374">
        <v>500</v>
      </c>
      <c r="H184" s="424" t="s">
        <v>392</v>
      </c>
      <c r="I184" s="374"/>
      <c r="J184" s="371"/>
      <c r="K184" s="275">
        <f>SUM(L184+M184+O184+Q184+R184)</f>
        <v>0</v>
      </c>
      <c r="L184" s="374"/>
      <c r="M184" s="374"/>
      <c r="N184" s="424"/>
      <c r="O184" s="374"/>
      <c r="P184" s="424" t="s">
        <v>392</v>
      </c>
      <c r="Q184" s="374"/>
      <c r="R184" s="371"/>
    </row>
    <row r="185" spans="1:18">
      <c r="A185" s="268" t="s">
        <v>241</v>
      </c>
      <c r="B185" s="269" t="s">
        <v>242</v>
      </c>
      <c r="C185" s="275">
        <f>SUM(C186)</f>
        <v>0</v>
      </c>
      <c r="D185" s="275"/>
      <c r="E185" s="275"/>
      <c r="F185" s="421"/>
      <c r="G185" s="275"/>
      <c r="H185" s="421"/>
      <c r="I185" s="275"/>
      <c r="J185" s="280">
        <f>SUM(J186)</f>
        <v>0</v>
      </c>
      <c r="K185" s="275">
        <f>SUM(K186)</f>
        <v>0</v>
      </c>
      <c r="L185" s="275"/>
      <c r="M185" s="275"/>
      <c r="N185" s="421"/>
      <c r="O185" s="275"/>
      <c r="P185" s="421"/>
      <c r="Q185" s="275"/>
      <c r="R185" s="280">
        <f>SUM(R186)</f>
        <v>0</v>
      </c>
    </row>
    <row r="186" spans="1:18" ht="15" hidden="1" customHeight="1">
      <c r="A186" s="194"/>
      <c r="B186" s="195"/>
      <c r="C186" s="275"/>
      <c r="D186" s="275"/>
      <c r="E186" s="275"/>
      <c r="F186" s="421"/>
      <c r="G186" s="275"/>
      <c r="H186" s="421"/>
      <c r="I186" s="275"/>
      <c r="J186" s="280"/>
      <c r="K186" s="275"/>
      <c r="L186" s="275"/>
      <c r="M186" s="275"/>
      <c r="N186" s="421"/>
      <c r="O186" s="275"/>
      <c r="P186" s="421"/>
      <c r="Q186" s="275"/>
      <c r="R186" s="280"/>
    </row>
    <row r="187" spans="1:18" ht="15" hidden="1" customHeight="1">
      <c r="A187" s="194"/>
      <c r="B187" s="283"/>
      <c r="C187" s="275"/>
      <c r="D187" s="275"/>
      <c r="E187" s="275"/>
      <c r="F187" s="421"/>
      <c r="G187" s="275"/>
      <c r="H187" s="421"/>
      <c r="I187" s="275"/>
      <c r="J187" s="428"/>
      <c r="K187" s="275"/>
      <c r="L187" s="275"/>
      <c r="M187" s="275"/>
      <c r="N187" s="421"/>
      <c r="O187" s="275"/>
      <c r="P187" s="421"/>
      <c r="Q187" s="275"/>
      <c r="R187" s="428"/>
    </row>
    <row r="188" spans="1:18" ht="39">
      <c r="A188" s="222"/>
      <c r="B188" s="265" t="s">
        <v>216</v>
      </c>
      <c r="C188" s="448">
        <f>SUM(C189+C194)</f>
        <v>147447</v>
      </c>
      <c r="D188" s="448">
        <f t="shared" ref="D188:J188" si="59">SUM(D189+D194)</f>
        <v>0</v>
      </c>
      <c r="E188" s="448">
        <f t="shared" si="59"/>
        <v>61000</v>
      </c>
      <c r="F188" s="449">
        <f t="shared" si="59"/>
        <v>0</v>
      </c>
      <c r="G188" s="448">
        <f t="shared" si="59"/>
        <v>56100</v>
      </c>
      <c r="H188" s="449">
        <f t="shared" si="59"/>
        <v>0</v>
      </c>
      <c r="I188" s="448">
        <f t="shared" si="59"/>
        <v>30347</v>
      </c>
      <c r="J188" s="450">
        <f t="shared" si="59"/>
        <v>0</v>
      </c>
      <c r="K188" s="448">
        <f>SUM(K189+K194)</f>
        <v>125312</v>
      </c>
      <c r="L188" s="448">
        <f t="shared" ref="L188:R188" si="60">SUM(L189+L194)</f>
        <v>0</v>
      </c>
      <c r="M188" s="448">
        <f t="shared" si="60"/>
        <v>55836</v>
      </c>
      <c r="N188" s="449">
        <f t="shared" si="60"/>
        <v>0</v>
      </c>
      <c r="O188" s="448">
        <f t="shared" si="60"/>
        <v>56100</v>
      </c>
      <c r="P188" s="449">
        <f t="shared" si="60"/>
        <v>0</v>
      </c>
      <c r="Q188" s="448">
        <f t="shared" si="60"/>
        <v>13376</v>
      </c>
      <c r="R188" s="450">
        <f t="shared" si="60"/>
        <v>0</v>
      </c>
    </row>
    <row r="189" spans="1:18" ht="26.25">
      <c r="A189" s="228" t="s">
        <v>208</v>
      </c>
      <c r="B189" s="267" t="s">
        <v>209</v>
      </c>
      <c r="C189" s="451">
        <f>SUM(C190)</f>
        <v>115661</v>
      </c>
      <c r="D189" s="451">
        <f t="shared" ref="D189:I189" si="61">SUM(D190)</f>
        <v>0</v>
      </c>
      <c r="E189" s="451">
        <f t="shared" si="61"/>
        <v>55000</v>
      </c>
      <c r="F189" s="452">
        <f t="shared" si="61"/>
        <v>0</v>
      </c>
      <c r="G189" s="451">
        <f t="shared" si="61"/>
        <v>47285</v>
      </c>
      <c r="H189" s="452">
        <f t="shared" si="61"/>
        <v>0</v>
      </c>
      <c r="I189" s="451">
        <f t="shared" si="61"/>
        <v>13376</v>
      </c>
      <c r="J189" s="453">
        <f>SUM(J190+J194)</f>
        <v>0</v>
      </c>
      <c r="K189" s="451">
        <f>SUM(K190)</f>
        <v>115514</v>
      </c>
      <c r="L189" s="451">
        <f t="shared" ref="L189:Q189" si="62">SUM(L190)</f>
        <v>0</v>
      </c>
      <c r="M189" s="451">
        <f t="shared" si="62"/>
        <v>54853</v>
      </c>
      <c r="N189" s="452">
        <f t="shared" si="62"/>
        <v>0</v>
      </c>
      <c r="O189" s="451">
        <f t="shared" si="62"/>
        <v>47285</v>
      </c>
      <c r="P189" s="452">
        <f t="shared" si="62"/>
        <v>0</v>
      </c>
      <c r="Q189" s="451">
        <f t="shared" si="62"/>
        <v>13376</v>
      </c>
      <c r="R189" s="453">
        <f>SUM(R190+R194)</f>
        <v>0</v>
      </c>
    </row>
    <row r="190" spans="1:18" ht="26.25">
      <c r="A190" s="284"/>
      <c r="B190" s="285" t="s">
        <v>219</v>
      </c>
      <c r="C190" s="275">
        <f>SUM(C191:C193)</f>
        <v>115661</v>
      </c>
      <c r="D190" s="374">
        <f t="shared" ref="D190:I190" si="63">SUM(D191:D193)</f>
        <v>0</v>
      </c>
      <c r="E190" s="374">
        <f t="shared" si="63"/>
        <v>55000</v>
      </c>
      <c r="F190" s="424">
        <f t="shared" si="63"/>
        <v>0</v>
      </c>
      <c r="G190" s="374">
        <f t="shared" si="63"/>
        <v>47285</v>
      </c>
      <c r="H190" s="424">
        <f t="shared" si="63"/>
        <v>0</v>
      </c>
      <c r="I190" s="374">
        <f t="shared" si="63"/>
        <v>13376</v>
      </c>
      <c r="J190" s="371">
        <f>SUM(J191:J193)</f>
        <v>0</v>
      </c>
      <c r="K190" s="275">
        <f>SUM(K191:K193)</f>
        <v>115514</v>
      </c>
      <c r="L190" s="374">
        <f t="shared" ref="L190:R190" si="64">SUM(L191:L193)</f>
        <v>0</v>
      </c>
      <c r="M190" s="374">
        <f t="shared" si="64"/>
        <v>54853</v>
      </c>
      <c r="N190" s="374">
        <f t="shared" si="64"/>
        <v>0</v>
      </c>
      <c r="O190" s="374">
        <f t="shared" si="64"/>
        <v>47285</v>
      </c>
      <c r="P190" s="374">
        <f t="shared" si="64"/>
        <v>0</v>
      </c>
      <c r="Q190" s="374">
        <f t="shared" si="64"/>
        <v>13376</v>
      </c>
      <c r="R190" s="374">
        <f t="shared" si="64"/>
        <v>0</v>
      </c>
    </row>
    <row r="191" spans="1:18" ht="23.25">
      <c r="A191" s="284">
        <v>1739</v>
      </c>
      <c r="B191" s="369" t="s">
        <v>473</v>
      </c>
      <c r="C191" s="275">
        <f>SUM(D191+E191+G191+I191+J191)</f>
        <v>23200</v>
      </c>
      <c r="D191" s="374"/>
      <c r="E191" s="374">
        <v>1000</v>
      </c>
      <c r="F191" s="454" t="s">
        <v>474</v>
      </c>
      <c r="G191" s="455">
        <v>15000</v>
      </c>
      <c r="H191" s="456" t="s">
        <v>437</v>
      </c>
      <c r="I191" s="374">
        <v>7200</v>
      </c>
      <c r="J191" s="457"/>
      <c r="K191" s="275">
        <f>SUM(L191+M191+O191+Q191+R191)</f>
        <v>23200</v>
      </c>
      <c r="L191" s="374"/>
      <c r="M191" s="374">
        <v>1000</v>
      </c>
      <c r="N191" s="454" t="s">
        <v>474</v>
      </c>
      <c r="O191" s="455">
        <v>15000</v>
      </c>
      <c r="P191" s="456" t="s">
        <v>437</v>
      </c>
      <c r="Q191" s="374">
        <v>7200</v>
      </c>
      <c r="R191" s="457"/>
    </row>
    <row r="192" spans="1:18" ht="23.25">
      <c r="A192" s="284">
        <v>1739</v>
      </c>
      <c r="B192" s="369" t="s">
        <v>475</v>
      </c>
      <c r="C192" s="275">
        <f>SUM(D192+E192+G192+I192+J192)</f>
        <v>49383</v>
      </c>
      <c r="D192" s="374"/>
      <c r="E192" s="374">
        <v>34922</v>
      </c>
      <c r="F192" s="454" t="s">
        <v>474</v>
      </c>
      <c r="G192" s="455">
        <v>8285</v>
      </c>
      <c r="H192" s="456" t="s">
        <v>437</v>
      </c>
      <c r="I192" s="374">
        <v>6176</v>
      </c>
      <c r="J192" s="457"/>
      <c r="K192" s="275">
        <f>SUM(L192+M192+O192+Q192+R192)</f>
        <v>49236</v>
      </c>
      <c r="L192" s="374"/>
      <c r="M192" s="374">
        <v>34775</v>
      </c>
      <c r="N192" s="454" t="s">
        <v>474</v>
      </c>
      <c r="O192" s="455">
        <v>8285</v>
      </c>
      <c r="P192" s="456" t="s">
        <v>437</v>
      </c>
      <c r="Q192" s="374">
        <v>6176</v>
      </c>
      <c r="R192" s="457"/>
    </row>
    <row r="193" spans="1:18" ht="23.25">
      <c r="A193" s="194">
        <v>1739</v>
      </c>
      <c r="B193" s="277" t="s">
        <v>476</v>
      </c>
      <c r="C193" s="275">
        <f>SUM(D193+E193+G193+I193+J193)</f>
        <v>43078</v>
      </c>
      <c r="D193" s="374"/>
      <c r="E193" s="374">
        <v>19078</v>
      </c>
      <c r="F193" s="454" t="s">
        <v>474</v>
      </c>
      <c r="G193" s="455">
        <v>24000</v>
      </c>
      <c r="H193" s="456" t="s">
        <v>437</v>
      </c>
      <c r="I193" s="374"/>
      <c r="J193" s="457"/>
      <c r="K193" s="275">
        <f>SUM(L193+M193+O193+Q193+R193)</f>
        <v>43078</v>
      </c>
      <c r="L193" s="374"/>
      <c r="M193" s="374">
        <v>19078</v>
      </c>
      <c r="N193" s="454" t="s">
        <v>474</v>
      </c>
      <c r="O193" s="455">
        <v>24000</v>
      </c>
      <c r="P193" s="456" t="s">
        <v>437</v>
      </c>
      <c r="Q193" s="374"/>
      <c r="R193" s="457"/>
    </row>
    <row r="194" spans="1:18" ht="26.25">
      <c r="A194" s="228">
        <v>5200</v>
      </c>
      <c r="B194" s="267" t="s">
        <v>211</v>
      </c>
      <c r="C194" s="451">
        <f>SUM(C195)</f>
        <v>31786</v>
      </c>
      <c r="D194" s="451">
        <f t="shared" ref="D194:R194" si="65">SUM(D195)</f>
        <v>0</v>
      </c>
      <c r="E194" s="451">
        <f t="shared" si="65"/>
        <v>6000</v>
      </c>
      <c r="F194" s="452"/>
      <c r="G194" s="451">
        <f t="shared" si="65"/>
        <v>8815</v>
      </c>
      <c r="H194" s="452">
        <f t="shared" si="65"/>
        <v>0</v>
      </c>
      <c r="I194" s="451">
        <f t="shared" si="65"/>
        <v>16971</v>
      </c>
      <c r="J194" s="376">
        <f t="shared" si="65"/>
        <v>0</v>
      </c>
      <c r="K194" s="451">
        <f>SUM(K195)</f>
        <v>9798</v>
      </c>
      <c r="L194" s="451">
        <f t="shared" si="65"/>
        <v>0</v>
      </c>
      <c r="M194" s="451">
        <f t="shared" si="65"/>
        <v>983</v>
      </c>
      <c r="N194" s="452"/>
      <c r="O194" s="451">
        <f t="shared" si="65"/>
        <v>8815</v>
      </c>
      <c r="P194" s="452">
        <f t="shared" si="65"/>
        <v>0</v>
      </c>
      <c r="Q194" s="451">
        <f t="shared" si="65"/>
        <v>0</v>
      </c>
      <c r="R194" s="376">
        <f t="shared" si="65"/>
        <v>0</v>
      </c>
    </row>
    <row r="195" spans="1:18" ht="26.25">
      <c r="A195" s="226"/>
      <c r="B195" s="195" t="s">
        <v>219</v>
      </c>
      <c r="C195" s="275">
        <f>SUM(C196+C197+C198)</f>
        <v>31786</v>
      </c>
      <c r="D195" s="275">
        <f t="shared" ref="D195:G195" si="66">SUM(D196+D197+D198)</f>
        <v>0</v>
      </c>
      <c r="E195" s="275">
        <f t="shared" si="66"/>
        <v>6000</v>
      </c>
      <c r="F195" s="421"/>
      <c r="G195" s="275">
        <f t="shared" si="66"/>
        <v>8815</v>
      </c>
      <c r="H195" s="421"/>
      <c r="I195" s="275">
        <f t="shared" ref="I195" si="67">SUM(I196+I197+I198)</f>
        <v>16971</v>
      </c>
      <c r="J195" s="280">
        <f>SUM(J196+J197+J198)</f>
        <v>0</v>
      </c>
      <c r="K195" s="275">
        <f>SUM(K196+K197+K198)</f>
        <v>9798</v>
      </c>
      <c r="L195" s="275">
        <f t="shared" ref="L195:M195" si="68">SUM(L196+L197+L198)</f>
        <v>0</v>
      </c>
      <c r="M195" s="275">
        <f t="shared" si="68"/>
        <v>983</v>
      </c>
      <c r="N195" s="421"/>
      <c r="O195" s="275">
        <f t="shared" ref="O195" si="69">SUM(O196+O197+O198)</f>
        <v>8815</v>
      </c>
      <c r="P195" s="421"/>
      <c r="Q195" s="275">
        <f t="shared" ref="Q195" si="70">SUM(Q196+Q197+Q198)</f>
        <v>0</v>
      </c>
      <c r="R195" s="280">
        <f>SUM(R196+R197+R198)</f>
        <v>0</v>
      </c>
    </row>
    <row r="196" spans="1:18" ht="26.25">
      <c r="A196" s="226">
        <v>1739</v>
      </c>
      <c r="B196" s="207" t="s">
        <v>477</v>
      </c>
      <c r="C196" s="275">
        <f>SUM(D196+E196+G196+I196+J196)</f>
        <v>0</v>
      </c>
      <c r="D196" s="374"/>
      <c r="E196" s="374"/>
      <c r="F196" s="424"/>
      <c r="G196" s="374"/>
      <c r="H196" s="458"/>
      <c r="I196" s="374"/>
      <c r="J196" s="457"/>
      <c r="K196" s="275">
        <f>SUM(L196+M196+O196+Q196+R196)</f>
        <v>0</v>
      </c>
      <c r="L196" s="374"/>
      <c r="M196" s="374"/>
      <c r="N196" s="424"/>
      <c r="O196" s="374"/>
      <c r="P196" s="458"/>
      <c r="Q196" s="374"/>
      <c r="R196" s="457"/>
    </row>
    <row r="197" spans="1:18" ht="26.25">
      <c r="A197" s="226">
        <v>1739</v>
      </c>
      <c r="B197" s="207" t="s">
        <v>355</v>
      </c>
      <c r="C197" s="275">
        <f>SUM(D197+E197+G197+I197+J197)</f>
        <v>2100</v>
      </c>
      <c r="D197" s="374"/>
      <c r="E197" s="374"/>
      <c r="F197" s="424"/>
      <c r="G197" s="374">
        <v>2100</v>
      </c>
      <c r="H197" s="458" t="s">
        <v>478</v>
      </c>
      <c r="I197" s="374"/>
      <c r="J197" s="457"/>
      <c r="K197" s="275">
        <f>SUM(L197+M197+O197+Q197+R197)</f>
        <v>2100</v>
      </c>
      <c r="L197" s="374"/>
      <c r="M197" s="374"/>
      <c r="N197" s="424"/>
      <c r="O197" s="374">
        <v>2100</v>
      </c>
      <c r="P197" s="458" t="s">
        <v>478</v>
      </c>
      <c r="Q197" s="374"/>
      <c r="R197" s="457"/>
    </row>
    <row r="198" spans="1:18" ht="23.25">
      <c r="A198" s="194">
        <v>1739</v>
      </c>
      <c r="B198" s="277" t="s">
        <v>479</v>
      </c>
      <c r="C198" s="275">
        <f>SUM(D198+E198+G198+I198+J198)</f>
        <v>29686</v>
      </c>
      <c r="D198" s="374"/>
      <c r="E198" s="374">
        <v>6000</v>
      </c>
      <c r="F198" s="424" t="s">
        <v>474</v>
      </c>
      <c r="G198" s="374">
        <v>6715</v>
      </c>
      <c r="H198" s="458" t="s">
        <v>437</v>
      </c>
      <c r="I198" s="374">
        <v>16971</v>
      </c>
      <c r="J198" s="457"/>
      <c r="K198" s="275">
        <f>SUM(L198+M198+O198+Q198+R198)</f>
        <v>7698</v>
      </c>
      <c r="L198" s="374"/>
      <c r="M198" s="374">
        <v>983</v>
      </c>
      <c r="N198" s="424" t="s">
        <v>474</v>
      </c>
      <c r="O198" s="374">
        <v>6715</v>
      </c>
      <c r="P198" s="458" t="s">
        <v>437</v>
      </c>
      <c r="Q198" s="374"/>
      <c r="R198" s="457"/>
    </row>
    <row r="199" spans="1:18" ht="26.25">
      <c r="A199" s="223">
        <v>5300</v>
      </c>
      <c r="B199" s="224" t="s">
        <v>212</v>
      </c>
      <c r="C199" s="451"/>
      <c r="D199" s="459"/>
      <c r="E199" s="459"/>
      <c r="F199" s="460"/>
      <c r="G199" s="459"/>
      <c r="H199" s="460"/>
      <c r="I199" s="459"/>
      <c r="J199" s="453"/>
      <c r="K199" s="451"/>
      <c r="L199" s="459"/>
      <c r="M199" s="459"/>
      <c r="N199" s="460"/>
      <c r="O199" s="459"/>
      <c r="P199" s="460"/>
      <c r="Q199" s="459"/>
      <c r="R199" s="453"/>
    </row>
    <row r="200" spans="1:18" ht="26.25">
      <c r="A200" s="194"/>
      <c r="B200" s="195" t="s">
        <v>219</v>
      </c>
      <c r="C200" s="451"/>
      <c r="D200" s="459"/>
      <c r="E200" s="459"/>
      <c r="F200" s="460"/>
      <c r="G200" s="459"/>
      <c r="H200" s="460"/>
      <c r="I200" s="459"/>
      <c r="J200" s="453"/>
      <c r="K200" s="451"/>
      <c r="L200" s="459"/>
      <c r="M200" s="459"/>
      <c r="N200" s="460"/>
      <c r="O200" s="459"/>
      <c r="P200" s="460"/>
      <c r="Q200" s="459"/>
      <c r="R200" s="453"/>
    </row>
    <row r="201" spans="1:18">
      <c r="A201" s="225"/>
      <c r="B201" s="461"/>
      <c r="C201" s="462"/>
      <c r="D201" s="463"/>
      <c r="E201" s="463"/>
      <c r="F201" s="464"/>
      <c r="G201" s="463"/>
      <c r="H201" s="464"/>
      <c r="I201" s="463"/>
      <c r="J201" s="457"/>
      <c r="K201" s="462"/>
      <c r="L201" s="463"/>
      <c r="M201" s="463"/>
      <c r="N201" s="464"/>
      <c r="O201" s="463"/>
      <c r="P201" s="464"/>
      <c r="Q201" s="463"/>
      <c r="R201" s="457"/>
    </row>
    <row r="202" spans="1:18" ht="39">
      <c r="A202" s="372"/>
      <c r="B202" s="373" t="s">
        <v>480</v>
      </c>
      <c r="C202" s="465">
        <f>SUM(C203)</f>
        <v>38582</v>
      </c>
      <c r="D202" s="465">
        <f t="shared" ref="D202:R202" si="71">SUM(D203)</f>
        <v>0</v>
      </c>
      <c r="E202" s="465">
        <f t="shared" si="71"/>
        <v>3000</v>
      </c>
      <c r="F202" s="466"/>
      <c r="G202" s="465">
        <f t="shared" si="71"/>
        <v>24200</v>
      </c>
      <c r="H202" s="466">
        <f t="shared" si="71"/>
        <v>0</v>
      </c>
      <c r="I202" s="465">
        <f t="shared" si="71"/>
        <v>11382</v>
      </c>
      <c r="J202" s="375">
        <f t="shared" si="71"/>
        <v>0</v>
      </c>
      <c r="K202" s="465">
        <f>SUM(K203)</f>
        <v>37732</v>
      </c>
      <c r="L202" s="465">
        <f t="shared" si="71"/>
        <v>0</v>
      </c>
      <c r="M202" s="465">
        <f t="shared" si="71"/>
        <v>3000</v>
      </c>
      <c r="N202" s="466"/>
      <c r="O202" s="465">
        <f t="shared" si="71"/>
        <v>23350</v>
      </c>
      <c r="P202" s="466">
        <f t="shared" si="71"/>
        <v>0</v>
      </c>
      <c r="Q202" s="465">
        <f t="shared" si="71"/>
        <v>11382</v>
      </c>
      <c r="R202" s="375">
        <f t="shared" si="71"/>
        <v>0</v>
      </c>
    </row>
    <row r="203" spans="1:18" ht="26.25">
      <c r="A203" s="228">
        <v>5200</v>
      </c>
      <c r="B203" s="267" t="s">
        <v>211</v>
      </c>
      <c r="C203" s="451">
        <f>SUM(C204+C207+C210)</f>
        <v>38582</v>
      </c>
      <c r="D203" s="451">
        <f>SUM(D204+D207+D210)</f>
        <v>0</v>
      </c>
      <c r="E203" s="451">
        <f>SUM(E204+E207+E210)</f>
        <v>3000</v>
      </c>
      <c r="F203" s="451"/>
      <c r="G203" s="451">
        <f t="shared" ref="G203:M203" si="72">SUM(G204+G207+G210)</f>
        <v>24200</v>
      </c>
      <c r="H203" s="451">
        <f t="shared" si="72"/>
        <v>0</v>
      </c>
      <c r="I203" s="451">
        <f t="shared" si="72"/>
        <v>11382</v>
      </c>
      <c r="J203" s="451">
        <f t="shared" si="72"/>
        <v>0</v>
      </c>
      <c r="K203" s="451">
        <f t="shared" si="72"/>
        <v>37732</v>
      </c>
      <c r="L203" s="451">
        <f t="shared" si="72"/>
        <v>0</v>
      </c>
      <c r="M203" s="451">
        <f t="shared" si="72"/>
        <v>3000</v>
      </c>
      <c r="N203" s="451"/>
      <c r="O203" s="451">
        <f>SUM(O204+O207+O210)</f>
        <v>23350</v>
      </c>
      <c r="P203" s="451">
        <f>SUM(P204+P207+P210)</f>
        <v>0</v>
      </c>
      <c r="Q203" s="451">
        <f>SUM(Q204+Q207+Q210)</f>
        <v>11382</v>
      </c>
      <c r="R203" s="451">
        <f>SUM(R204+R207+R210)</f>
        <v>0</v>
      </c>
    </row>
    <row r="204" spans="1:18" s="276" customFormat="1">
      <c r="A204" s="194"/>
      <c r="B204" s="195" t="s">
        <v>246</v>
      </c>
      <c r="C204" s="451">
        <f>SUM(C205+C206)</f>
        <v>14382</v>
      </c>
      <c r="D204" s="451">
        <f t="shared" ref="D204:J204" si="73">SUM(D205+D206)</f>
        <v>0</v>
      </c>
      <c r="E204" s="451">
        <f t="shared" si="73"/>
        <v>3000</v>
      </c>
      <c r="F204" s="451"/>
      <c r="G204" s="451">
        <f t="shared" si="73"/>
        <v>0</v>
      </c>
      <c r="H204" s="451">
        <f t="shared" si="73"/>
        <v>0</v>
      </c>
      <c r="I204" s="451">
        <f t="shared" si="73"/>
        <v>11382</v>
      </c>
      <c r="J204" s="451">
        <f t="shared" si="73"/>
        <v>0</v>
      </c>
      <c r="K204" s="451">
        <f>SUM(K205+K206)</f>
        <v>14382</v>
      </c>
      <c r="L204" s="451">
        <f t="shared" ref="L204:M204" si="74">SUM(L205+L206)</f>
        <v>0</v>
      </c>
      <c r="M204" s="451">
        <f t="shared" si="74"/>
        <v>3000</v>
      </c>
      <c r="N204" s="451"/>
      <c r="O204" s="451">
        <f t="shared" ref="O204:R204" si="75">SUM(O205+O206)</f>
        <v>0</v>
      </c>
      <c r="P204" s="451">
        <f t="shared" si="75"/>
        <v>0</v>
      </c>
      <c r="Q204" s="451">
        <f t="shared" si="75"/>
        <v>11382</v>
      </c>
      <c r="R204" s="451">
        <f t="shared" si="75"/>
        <v>0</v>
      </c>
    </row>
    <row r="205" spans="1:18" s="276" customFormat="1" ht="26.25">
      <c r="A205" s="226">
        <v>311</v>
      </c>
      <c r="B205" s="229" t="s">
        <v>481</v>
      </c>
      <c r="C205" s="275">
        <f>SUM(D205+E205+G205+I205+J205)</f>
        <v>10497</v>
      </c>
      <c r="D205" s="374"/>
      <c r="E205" s="374">
        <v>3000</v>
      </c>
      <c r="F205" s="424" t="s">
        <v>210</v>
      </c>
      <c r="G205" s="374"/>
      <c r="H205" s="424"/>
      <c r="I205" s="374">
        <v>7497</v>
      </c>
      <c r="J205" s="467"/>
      <c r="K205" s="275">
        <f>SUM(L205+M205+O205+Q205+R205)</f>
        <v>10497</v>
      </c>
      <c r="L205" s="374"/>
      <c r="M205" s="374">
        <v>3000</v>
      </c>
      <c r="N205" s="424" t="s">
        <v>210</v>
      </c>
      <c r="O205" s="374"/>
      <c r="P205" s="424"/>
      <c r="Q205" s="374">
        <v>7497</v>
      </c>
      <c r="R205" s="467"/>
    </row>
    <row r="206" spans="1:18" s="276" customFormat="1">
      <c r="A206" s="226">
        <v>311</v>
      </c>
      <c r="B206" s="229" t="s">
        <v>482</v>
      </c>
      <c r="C206" s="275">
        <f>SUM(D206+E206+G206+I206+J206)</f>
        <v>3885</v>
      </c>
      <c r="D206" s="374"/>
      <c r="E206" s="374"/>
      <c r="F206" s="424"/>
      <c r="G206" s="374"/>
      <c r="H206" s="424"/>
      <c r="I206" s="374">
        <v>3885</v>
      </c>
      <c r="J206" s="467"/>
      <c r="K206" s="275">
        <f>SUM(L206+M206+O206+Q206+R206)</f>
        <v>3885</v>
      </c>
      <c r="L206" s="374"/>
      <c r="M206" s="374"/>
      <c r="N206" s="424"/>
      <c r="O206" s="374"/>
      <c r="P206" s="424"/>
      <c r="Q206" s="374">
        <v>3885</v>
      </c>
      <c r="R206" s="467"/>
    </row>
    <row r="207" spans="1:18">
      <c r="A207" s="226"/>
      <c r="B207" s="227" t="s">
        <v>483</v>
      </c>
      <c r="C207" s="275">
        <f>SUM(C208:C209)</f>
        <v>8200</v>
      </c>
      <c r="D207" s="275">
        <f t="shared" ref="D207:J207" si="76">SUM(D208:D209)</f>
        <v>0</v>
      </c>
      <c r="E207" s="275">
        <f t="shared" si="76"/>
        <v>0</v>
      </c>
      <c r="F207" s="421">
        <f t="shared" si="76"/>
        <v>0</v>
      </c>
      <c r="G207" s="275">
        <f t="shared" si="76"/>
        <v>8200</v>
      </c>
      <c r="H207" s="421">
        <f t="shared" si="76"/>
        <v>0</v>
      </c>
      <c r="I207" s="275">
        <f t="shared" si="76"/>
        <v>0</v>
      </c>
      <c r="J207" s="280">
        <f t="shared" si="76"/>
        <v>0</v>
      </c>
      <c r="K207" s="275">
        <f>SUM(K208:K209)</f>
        <v>8200</v>
      </c>
      <c r="L207" s="275">
        <f t="shared" ref="L207:R207" si="77">SUM(L208:L209)</f>
        <v>0</v>
      </c>
      <c r="M207" s="275">
        <f t="shared" si="77"/>
        <v>0</v>
      </c>
      <c r="N207" s="421">
        <f t="shared" si="77"/>
        <v>0</v>
      </c>
      <c r="O207" s="275">
        <f t="shared" si="77"/>
        <v>8200</v>
      </c>
      <c r="P207" s="421">
        <f t="shared" si="77"/>
        <v>0</v>
      </c>
      <c r="Q207" s="275">
        <f t="shared" si="77"/>
        <v>0</v>
      </c>
      <c r="R207" s="280">
        <f t="shared" si="77"/>
        <v>0</v>
      </c>
    </row>
    <row r="208" spans="1:18" ht="23.25">
      <c r="A208" s="226">
        <v>439</v>
      </c>
      <c r="B208" s="229" t="s">
        <v>484</v>
      </c>
      <c r="C208" s="275">
        <f>SUM(D208+E208+G208+I208+J208)</f>
        <v>5000</v>
      </c>
      <c r="D208" s="374"/>
      <c r="E208" s="374"/>
      <c r="F208" s="424"/>
      <c r="G208" s="374">
        <v>5000</v>
      </c>
      <c r="H208" s="458" t="s">
        <v>437</v>
      </c>
      <c r="I208" s="374"/>
      <c r="J208" s="457"/>
      <c r="K208" s="275">
        <f>SUM(L208+M208+O208+Q208+R208)</f>
        <v>5000</v>
      </c>
      <c r="L208" s="374"/>
      <c r="M208" s="374"/>
      <c r="N208" s="424"/>
      <c r="O208" s="374">
        <v>5000</v>
      </c>
      <c r="P208" s="458" t="s">
        <v>437</v>
      </c>
      <c r="Q208" s="374"/>
      <c r="R208" s="457"/>
    </row>
    <row r="209" spans="1:18" ht="23.25">
      <c r="A209" s="226">
        <v>337</v>
      </c>
      <c r="B209" s="229" t="s">
        <v>485</v>
      </c>
      <c r="C209" s="275">
        <f>SUM(D209+E209+G209+I209+J209)</f>
        <v>3200</v>
      </c>
      <c r="D209" s="374"/>
      <c r="E209" s="374"/>
      <c r="F209" s="424"/>
      <c r="G209" s="374">
        <v>3200</v>
      </c>
      <c r="H209" s="424" t="s">
        <v>437</v>
      </c>
      <c r="I209" s="374"/>
      <c r="J209" s="457"/>
      <c r="K209" s="275">
        <f>SUM(L209+M209+O209+Q209+R209)</f>
        <v>3200</v>
      </c>
      <c r="L209" s="374"/>
      <c r="M209" s="374"/>
      <c r="N209" s="424"/>
      <c r="O209" s="374">
        <v>3200</v>
      </c>
      <c r="P209" s="424" t="s">
        <v>437</v>
      </c>
      <c r="Q209" s="374"/>
      <c r="R209" s="457"/>
    </row>
    <row r="210" spans="1:18" s="276" customFormat="1" ht="26.25">
      <c r="A210" s="211"/>
      <c r="B210" s="212" t="s">
        <v>274</v>
      </c>
      <c r="C210" s="275">
        <f>SUM(C211:C212)</f>
        <v>16000</v>
      </c>
      <c r="D210" s="275">
        <f t="shared" ref="D210:J210" si="78">SUM(D211:D212)</f>
        <v>0</v>
      </c>
      <c r="E210" s="275">
        <f t="shared" si="78"/>
        <v>0</v>
      </c>
      <c r="F210" s="421">
        <f t="shared" si="78"/>
        <v>0</v>
      </c>
      <c r="G210" s="275">
        <f t="shared" si="78"/>
        <v>16000</v>
      </c>
      <c r="H210" s="421">
        <f t="shared" si="78"/>
        <v>0</v>
      </c>
      <c r="I210" s="275">
        <f t="shared" si="78"/>
        <v>0</v>
      </c>
      <c r="J210" s="280">
        <f t="shared" si="78"/>
        <v>0</v>
      </c>
      <c r="K210" s="275">
        <f>SUM(K211:K212)</f>
        <v>15150</v>
      </c>
      <c r="L210" s="275">
        <f t="shared" ref="L210:R210" si="79">SUM(L211:L212)</f>
        <v>0</v>
      </c>
      <c r="M210" s="275">
        <f t="shared" si="79"/>
        <v>0</v>
      </c>
      <c r="N210" s="421">
        <f t="shared" si="79"/>
        <v>0</v>
      </c>
      <c r="O210" s="275">
        <f t="shared" si="79"/>
        <v>15150</v>
      </c>
      <c r="P210" s="421">
        <f t="shared" si="79"/>
        <v>0</v>
      </c>
      <c r="Q210" s="275">
        <f t="shared" si="79"/>
        <v>0</v>
      </c>
      <c r="R210" s="280">
        <f t="shared" si="79"/>
        <v>0</v>
      </c>
    </row>
    <row r="211" spans="1:18" ht="23.25">
      <c r="A211" s="211">
        <v>530</v>
      </c>
      <c r="B211" s="229" t="s">
        <v>486</v>
      </c>
      <c r="C211" s="275">
        <f>SUM(D211+E211+G211+I211+J211)</f>
        <v>6000</v>
      </c>
      <c r="D211" s="374"/>
      <c r="E211" s="374"/>
      <c r="F211" s="424"/>
      <c r="G211" s="374">
        <v>6000</v>
      </c>
      <c r="H211" s="458" t="s">
        <v>437</v>
      </c>
      <c r="I211" s="374"/>
      <c r="J211" s="371"/>
      <c r="K211" s="275">
        <f>SUM(L211+M211+O211+Q211+R211)</f>
        <v>5180</v>
      </c>
      <c r="L211" s="374"/>
      <c r="M211" s="374"/>
      <c r="N211" s="424"/>
      <c r="O211" s="374">
        <v>5180</v>
      </c>
      <c r="P211" s="458" t="s">
        <v>437</v>
      </c>
      <c r="Q211" s="374"/>
      <c r="R211" s="371"/>
    </row>
    <row r="212" spans="1:18" ht="23.25">
      <c r="A212" s="192">
        <v>530</v>
      </c>
      <c r="B212" s="468" t="s">
        <v>487</v>
      </c>
      <c r="C212" s="275">
        <f>SUM(D212+E212+G212+I212+J212)</f>
        <v>10000</v>
      </c>
      <c r="D212" s="374"/>
      <c r="E212" s="374"/>
      <c r="F212" s="424"/>
      <c r="G212" s="374">
        <v>10000</v>
      </c>
      <c r="H212" s="458" t="s">
        <v>437</v>
      </c>
      <c r="I212" s="374"/>
      <c r="J212" s="371"/>
      <c r="K212" s="275">
        <f>SUM(L212+M212+O212+Q212+R212)</f>
        <v>9970</v>
      </c>
      <c r="L212" s="374"/>
      <c r="M212" s="374"/>
      <c r="N212" s="424"/>
      <c r="O212" s="374">
        <v>9970</v>
      </c>
      <c r="P212" s="458" t="s">
        <v>437</v>
      </c>
      <c r="Q212" s="374"/>
      <c r="R212" s="371"/>
    </row>
    <row r="213" spans="1:18" ht="26.25">
      <c r="A213" s="372"/>
      <c r="B213" s="373" t="s">
        <v>245</v>
      </c>
      <c r="C213" s="465">
        <f>SUM(C214+C220+C228)</f>
        <v>446662</v>
      </c>
      <c r="D213" s="465">
        <f t="shared" ref="D213:J213" si="80">SUM(D214+D220+D228)</f>
        <v>0</v>
      </c>
      <c r="E213" s="465">
        <f t="shared" si="80"/>
        <v>49585</v>
      </c>
      <c r="F213" s="469">
        <f t="shared" si="80"/>
        <v>0</v>
      </c>
      <c r="G213" s="465">
        <f t="shared" si="80"/>
        <v>114788</v>
      </c>
      <c r="H213" s="469">
        <f t="shared" si="80"/>
        <v>0</v>
      </c>
      <c r="I213" s="465">
        <f t="shared" si="80"/>
        <v>275989</v>
      </c>
      <c r="J213" s="375">
        <f t="shared" si="80"/>
        <v>0</v>
      </c>
      <c r="K213" s="465">
        <f>SUM(K214+K220+K228)</f>
        <v>311261</v>
      </c>
      <c r="L213" s="465">
        <f t="shared" ref="L213:R213" si="81">SUM(L214+L220+L228)</f>
        <v>0</v>
      </c>
      <c r="M213" s="465">
        <f t="shared" si="81"/>
        <v>24588</v>
      </c>
      <c r="N213" s="469">
        <f t="shared" si="81"/>
        <v>0</v>
      </c>
      <c r="O213" s="465">
        <f t="shared" si="81"/>
        <v>50040</v>
      </c>
      <c r="P213" s="469">
        <f t="shared" si="81"/>
        <v>0</v>
      </c>
      <c r="Q213" s="465">
        <f t="shared" si="81"/>
        <v>134849</v>
      </c>
      <c r="R213" s="375">
        <f t="shared" si="81"/>
        <v>0</v>
      </c>
    </row>
    <row r="214" spans="1:18" ht="26.25">
      <c r="A214" s="228" t="s">
        <v>208</v>
      </c>
      <c r="B214" s="267" t="s">
        <v>209</v>
      </c>
      <c r="C214" s="451">
        <f>SUM(C215:C215)</f>
        <v>359995</v>
      </c>
      <c r="D214" s="451">
        <f t="shared" ref="D214:R214" si="82">SUM(D215:D215)</f>
        <v>0</v>
      </c>
      <c r="E214" s="451">
        <f t="shared" si="82"/>
        <v>24997</v>
      </c>
      <c r="F214" s="451">
        <f t="shared" si="82"/>
        <v>0</v>
      </c>
      <c r="G214" s="451">
        <f t="shared" si="82"/>
        <v>64748</v>
      </c>
      <c r="H214" s="451">
        <f t="shared" si="82"/>
        <v>0</v>
      </c>
      <c r="I214" s="451">
        <f t="shared" si="82"/>
        <v>270250</v>
      </c>
      <c r="J214" s="451">
        <f t="shared" si="82"/>
        <v>0</v>
      </c>
      <c r="K214" s="451">
        <f>SUM(K215:K215)</f>
        <v>224594</v>
      </c>
      <c r="L214" s="451">
        <f t="shared" si="82"/>
        <v>0</v>
      </c>
      <c r="M214" s="451">
        <f t="shared" si="82"/>
        <v>0</v>
      </c>
      <c r="N214" s="451">
        <f t="shared" si="82"/>
        <v>0</v>
      </c>
      <c r="O214" s="451">
        <f t="shared" si="82"/>
        <v>0</v>
      </c>
      <c r="P214" s="451">
        <f t="shared" si="82"/>
        <v>0</v>
      </c>
      <c r="Q214" s="451">
        <f t="shared" si="82"/>
        <v>134849</v>
      </c>
      <c r="R214" s="451">
        <f t="shared" si="82"/>
        <v>0</v>
      </c>
    </row>
    <row r="215" spans="1:18">
      <c r="A215" s="284"/>
      <c r="B215" s="195" t="s">
        <v>246</v>
      </c>
      <c r="C215" s="451">
        <f>SUM(C216:C219)</f>
        <v>359995</v>
      </c>
      <c r="D215" s="462">
        <f t="shared" ref="D215:J215" si="83">SUM(D216:D219)</f>
        <v>0</v>
      </c>
      <c r="E215" s="462">
        <f t="shared" si="83"/>
        <v>24997</v>
      </c>
      <c r="F215" s="462">
        <f t="shared" si="83"/>
        <v>0</v>
      </c>
      <c r="G215" s="462">
        <f t="shared" si="83"/>
        <v>64748</v>
      </c>
      <c r="H215" s="462">
        <f t="shared" si="83"/>
        <v>0</v>
      </c>
      <c r="I215" s="462">
        <f t="shared" si="83"/>
        <v>270250</v>
      </c>
      <c r="J215" s="462">
        <f t="shared" si="83"/>
        <v>0</v>
      </c>
      <c r="K215" s="451">
        <f>SUM(K216:K219)</f>
        <v>224594</v>
      </c>
      <c r="L215" s="462">
        <f t="shared" ref="L215:R215" si="84">SUM(L216:L219)</f>
        <v>0</v>
      </c>
      <c r="M215" s="462"/>
      <c r="N215" s="462">
        <f t="shared" si="84"/>
        <v>0</v>
      </c>
      <c r="O215" s="462"/>
      <c r="P215" s="462">
        <f t="shared" si="84"/>
        <v>0</v>
      </c>
      <c r="Q215" s="462">
        <f t="shared" si="84"/>
        <v>134849</v>
      </c>
      <c r="R215" s="462">
        <f t="shared" si="84"/>
        <v>0</v>
      </c>
    </row>
    <row r="216" spans="1:18" ht="26.25">
      <c r="A216" s="226">
        <v>322</v>
      </c>
      <c r="B216" s="272" t="s">
        <v>389</v>
      </c>
      <c r="C216" s="275">
        <f t="shared" ref="C216:C219" si="85">SUM(D216+E216+G216+I216+J216)</f>
        <v>24997</v>
      </c>
      <c r="D216" s="374"/>
      <c r="E216" s="374">
        <v>24997</v>
      </c>
      <c r="F216" s="424" t="s">
        <v>474</v>
      </c>
      <c r="G216" s="374"/>
      <c r="H216" s="424"/>
      <c r="I216" s="374"/>
      <c r="J216" s="467"/>
      <c r="K216" s="275">
        <f t="shared" ref="K216:K219" si="86">SUM(L216+M216+O216+Q216+R216)</f>
        <v>24997</v>
      </c>
      <c r="L216" s="374"/>
      <c r="M216" s="374">
        <v>24997</v>
      </c>
      <c r="N216" s="424" t="s">
        <v>474</v>
      </c>
      <c r="O216" s="374"/>
      <c r="P216" s="424"/>
      <c r="Q216" s="374"/>
      <c r="R216" s="467"/>
    </row>
    <row r="217" spans="1:18" ht="26.25">
      <c r="A217" s="194">
        <v>322</v>
      </c>
      <c r="B217" s="207" t="s">
        <v>314</v>
      </c>
      <c r="C217" s="275">
        <f t="shared" si="85"/>
        <v>270250</v>
      </c>
      <c r="D217" s="374"/>
      <c r="E217" s="374"/>
      <c r="F217" s="424"/>
      <c r="G217" s="374"/>
      <c r="H217" s="424"/>
      <c r="I217" s="374">
        <v>270250</v>
      </c>
      <c r="J217" s="467"/>
      <c r="K217" s="275">
        <f t="shared" si="86"/>
        <v>134849</v>
      </c>
      <c r="L217" s="374"/>
      <c r="M217" s="374"/>
      <c r="N217" s="424"/>
      <c r="O217" s="374"/>
      <c r="P217" s="424"/>
      <c r="Q217" s="374">
        <v>134849</v>
      </c>
      <c r="R217" s="467"/>
    </row>
    <row r="218" spans="1:18" ht="26.25">
      <c r="A218" s="194">
        <v>322</v>
      </c>
      <c r="B218" s="207" t="s">
        <v>488</v>
      </c>
      <c r="C218" s="275">
        <f t="shared" si="85"/>
        <v>15000</v>
      </c>
      <c r="D218" s="374"/>
      <c r="E218" s="374"/>
      <c r="F218" s="424"/>
      <c r="G218" s="374">
        <v>15000</v>
      </c>
      <c r="H218" s="424" t="s">
        <v>388</v>
      </c>
      <c r="I218" s="374"/>
      <c r="J218" s="467"/>
      <c r="K218" s="275">
        <f t="shared" si="86"/>
        <v>15000</v>
      </c>
      <c r="L218" s="374"/>
      <c r="M218" s="374"/>
      <c r="N218" s="424"/>
      <c r="O218" s="374">
        <v>15000</v>
      </c>
      <c r="P218" s="424" t="s">
        <v>388</v>
      </c>
      <c r="Q218" s="374"/>
      <c r="R218" s="467"/>
    </row>
    <row r="219" spans="1:18" ht="26.25">
      <c r="A219" s="194">
        <v>322</v>
      </c>
      <c r="B219" s="274" t="s">
        <v>489</v>
      </c>
      <c r="C219" s="275">
        <f t="shared" si="85"/>
        <v>49748</v>
      </c>
      <c r="D219" s="374"/>
      <c r="E219" s="374"/>
      <c r="F219" s="424"/>
      <c r="G219" s="374">
        <v>49748</v>
      </c>
      <c r="H219" s="424" t="s">
        <v>388</v>
      </c>
      <c r="I219" s="374"/>
      <c r="J219" s="457"/>
      <c r="K219" s="275">
        <f t="shared" si="86"/>
        <v>49748</v>
      </c>
      <c r="L219" s="374"/>
      <c r="M219" s="374"/>
      <c r="N219" s="424"/>
      <c r="O219" s="374">
        <v>49748</v>
      </c>
      <c r="P219" s="424" t="s">
        <v>388</v>
      </c>
      <c r="Q219" s="374"/>
      <c r="R219" s="457"/>
    </row>
    <row r="220" spans="1:18" ht="26.25">
      <c r="A220" s="228">
        <v>5200</v>
      </c>
      <c r="B220" s="267" t="s">
        <v>211</v>
      </c>
      <c r="C220" s="451">
        <f>SUM(C221)</f>
        <v>80367</v>
      </c>
      <c r="D220" s="451">
        <f t="shared" ref="D220:I220" si="87">SUM(D221)</f>
        <v>0</v>
      </c>
      <c r="E220" s="451">
        <f t="shared" si="87"/>
        <v>24588</v>
      </c>
      <c r="F220" s="470">
        <f t="shared" si="87"/>
        <v>0</v>
      </c>
      <c r="G220" s="451">
        <f t="shared" si="87"/>
        <v>50040</v>
      </c>
      <c r="H220" s="470">
        <f t="shared" si="87"/>
        <v>0</v>
      </c>
      <c r="I220" s="451">
        <f t="shared" si="87"/>
        <v>5739</v>
      </c>
      <c r="J220" s="453">
        <f>SUM(J221)</f>
        <v>0</v>
      </c>
      <c r="K220" s="451">
        <f>SUM(K221)</f>
        <v>80367</v>
      </c>
      <c r="L220" s="451">
        <f t="shared" ref="L220:Q220" si="88">SUM(L221)</f>
        <v>0</v>
      </c>
      <c r="M220" s="451">
        <f t="shared" si="88"/>
        <v>24588</v>
      </c>
      <c r="N220" s="470">
        <f t="shared" si="88"/>
        <v>0</v>
      </c>
      <c r="O220" s="451">
        <f t="shared" si="88"/>
        <v>50040</v>
      </c>
      <c r="P220" s="470">
        <f t="shared" si="88"/>
        <v>0</v>
      </c>
      <c r="Q220" s="451">
        <f t="shared" si="88"/>
        <v>0</v>
      </c>
      <c r="R220" s="453">
        <f>SUM(R221)</f>
        <v>0</v>
      </c>
    </row>
    <row r="221" spans="1:18">
      <c r="A221" s="194"/>
      <c r="B221" s="195" t="s">
        <v>246</v>
      </c>
      <c r="C221" s="451">
        <f t="shared" ref="C221:P221" si="89">SUM(C222:C227)</f>
        <v>80367</v>
      </c>
      <c r="D221" s="462">
        <f t="shared" si="89"/>
        <v>0</v>
      </c>
      <c r="E221" s="462">
        <f t="shared" si="89"/>
        <v>24588</v>
      </c>
      <c r="F221" s="462">
        <f t="shared" si="89"/>
        <v>0</v>
      </c>
      <c r="G221" s="462">
        <f t="shared" si="89"/>
        <v>50040</v>
      </c>
      <c r="H221" s="462">
        <f t="shared" si="89"/>
        <v>0</v>
      </c>
      <c r="I221" s="462">
        <f t="shared" si="89"/>
        <v>5739</v>
      </c>
      <c r="J221" s="462">
        <f t="shared" si="89"/>
        <v>0</v>
      </c>
      <c r="K221" s="451">
        <f t="shared" si="89"/>
        <v>80367</v>
      </c>
      <c r="L221" s="462">
        <f t="shared" si="89"/>
        <v>0</v>
      </c>
      <c r="M221" s="462">
        <f t="shared" si="89"/>
        <v>24588</v>
      </c>
      <c r="N221" s="462">
        <f t="shared" si="89"/>
        <v>0</v>
      </c>
      <c r="O221" s="462">
        <f t="shared" si="89"/>
        <v>50040</v>
      </c>
      <c r="P221" s="462">
        <f t="shared" si="89"/>
        <v>0</v>
      </c>
      <c r="Q221" s="462"/>
      <c r="R221" s="462">
        <f>SUM(R222:R227)</f>
        <v>0</v>
      </c>
    </row>
    <row r="222" spans="1:18" s="276" customFormat="1" ht="26.25">
      <c r="A222" s="226">
        <v>322</v>
      </c>
      <c r="B222" s="229" t="s">
        <v>490</v>
      </c>
      <c r="C222" s="275">
        <f t="shared" ref="C222:C227" si="90">SUM(D222+E222+G222+I222+J222)</f>
        <v>900</v>
      </c>
      <c r="D222" s="374"/>
      <c r="E222" s="374"/>
      <c r="F222" s="424"/>
      <c r="G222" s="374"/>
      <c r="H222" s="424"/>
      <c r="I222" s="374">
        <v>900</v>
      </c>
      <c r="J222" s="467"/>
      <c r="K222" s="275">
        <f t="shared" ref="K222:K227" si="91">SUM(L222+M222+O222+Q222+R222)</f>
        <v>900</v>
      </c>
      <c r="L222" s="374"/>
      <c r="M222" s="374"/>
      <c r="N222" s="424"/>
      <c r="O222" s="374"/>
      <c r="P222" s="424"/>
      <c r="Q222" s="374">
        <v>900</v>
      </c>
      <c r="R222" s="467"/>
    </row>
    <row r="223" spans="1:18" s="276" customFormat="1">
      <c r="A223" s="226">
        <v>326</v>
      </c>
      <c r="B223" s="229" t="s">
        <v>491</v>
      </c>
      <c r="C223" s="275">
        <f t="shared" si="90"/>
        <v>3840</v>
      </c>
      <c r="D223" s="374"/>
      <c r="E223" s="374"/>
      <c r="F223" s="424"/>
      <c r="G223" s="374"/>
      <c r="H223" s="424"/>
      <c r="I223" s="374">
        <v>3840</v>
      </c>
      <c r="J223" s="467"/>
      <c r="K223" s="275">
        <f t="shared" si="91"/>
        <v>3840</v>
      </c>
      <c r="L223" s="374"/>
      <c r="M223" s="374"/>
      <c r="N223" s="424"/>
      <c r="O223" s="374"/>
      <c r="P223" s="424"/>
      <c r="Q223" s="374">
        <v>3840</v>
      </c>
      <c r="R223" s="467"/>
    </row>
    <row r="224" spans="1:18" s="276" customFormat="1" ht="26.25">
      <c r="A224" s="226">
        <v>326</v>
      </c>
      <c r="B224" s="229" t="s">
        <v>492</v>
      </c>
      <c r="C224" s="275">
        <f t="shared" si="90"/>
        <v>8520</v>
      </c>
      <c r="D224" s="374"/>
      <c r="E224" s="374">
        <v>8520</v>
      </c>
      <c r="F224" s="424" t="s">
        <v>474</v>
      </c>
      <c r="G224" s="374"/>
      <c r="H224" s="424"/>
      <c r="I224" s="374"/>
      <c r="J224" s="467"/>
      <c r="K224" s="275">
        <f t="shared" si="91"/>
        <v>8520</v>
      </c>
      <c r="L224" s="374"/>
      <c r="M224" s="374">
        <v>8520</v>
      </c>
      <c r="N224" s="424" t="s">
        <v>474</v>
      </c>
      <c r="O224" s="374"/>
      <c r="P224" s="424"/>
      <c r="Q224" s="374"/>
      <c r="R224" s="467"/>
    </row>
    <row r="225" spans="1:18" s="276" customFormat="1" ht="26.25">
      <c r="A225" s="226">
        <v>326</v>
      </c>
      <c r="B225" s="229" t="s">
        <v>493</v>
      </c>
      <c r="C225" s="275">
        <f t="shared" si="90"/>
        <v>16068</v>
      </c>
      <c r="D225" s="374"/>
      <c r="E225" s="374">
        <v>16068</v>
      </c>
      <c r="F225" s="424" t="s">
        <v>474</v>
      </c>
      <c r="G225" s="374"/>
      <c r="H225" s="424"/>
      <c r="I225" s="374"/>
      <c r="J225" s="467"/>
      <c r="K225" s="275">
        <f t="shared" si="91"/>
        <v>16068</v>
      </c>
      <c r="L225" s="374"/>
      <c r="M225" s="374">
        <v>16068</v>
      </c>
      <c r="N225" s="424" t="s">
        <v>474</v>
      </c>
      <c r="O225" s="374"/>
      <c r="P225" s="424"/>
      <c r="Q225" s="374"/>
      <c r="R225" s="467"/>
    </row>
    <row r="226" spans="1:18" s="276" customFormat="1">
      <c r="A226" s="226">
        <v>322</v>
      </c>
      <c r="B226" s="229" t="s">
        <v>494</v>
      </c>
      <c r="C226" s="275">
        <f t="shared" si="90"/>
        <v>999</v>
      </c>
      <c r="D226" s="374"/>
      <c r="E226" s="374"/>
      <c r="F226" s="424"/>
      <c r="G226" s="374"/>
      <c r="H226" s="424"/>
      <c r="I226" s="374">
        <v>999</v>
      </c>
      <c r="J226" s="467"/>
      <c r="K226" s="275">
        <f t="shared" si="91"/>
        <v>999</v>
      </c>
      <c r="L226" s="374"/>
      <c r="M226" s="374"/>
      <c r="N226" s="424"/>
      <c r="O226" s="374"/>
      <c r="P226" s="424"/>
      <c r="Q226" s="374">
        <v>999</v>
      </c>
      <c r="R226" s="467"/>
    </row>
    <row r="227" spans="1:18" s="276" customFormat="1" ht="39">
      <c r="A227" s="226">
        <v>322</v>
      </c>
      <c r="B227" s="229" t="s">
        <v>495</v>
      </c>
      <c r="C227" s="471">
        <f t="shared" si="90"/>
        <v>50040</v>
      </c>
      <c r="D227" s="197"/>
      <c r="E227" s="197"/>
      <c r="F227" s="454"/>
      <c r="G227" s="197">
        <v>50040</v>
      </c>
      <c r="H227" s="454" t="s">
        <v>496</v>
      </c>
      <c r="I227" s="197"/>
      <c r="J227" s="370"/>
      <c r="K227" s="471">
        <f t="shared" si="91"/>
        <v>50040</v>
      </c>
      <c r="L227" s="197"/>
      <c r="M227" s="197"/>
      <c r="N227" s="454"/>
      <c r="O227" s="197">
        <v>50040</v>
      </c>
      <c r="P227" s="454" t="s">
        <v>496</v>
      </c>
      <c r="Q227" s="197"/>
      <c r="R227" s="370"/>
    </row>
    <row r="228" spans="1:18" ht="26.25">
      <c r="A228" s="223">
        <v>5300</v>
      </c>
      <c r="B228" s="224" t="s">
        <v>212</v>
      </c>
      <c r="C228" s="368">
        <f t="shared" ref="C228:R229" si="92">SUM(C229)</f>
        <v>6300</v>
      </c>
      <c r="D228" s="368"/>
      <c r="E228" s="368"/>
      <c r="F228" s="472"/>
      <c r="G228" s="368"/>
      <c r="H228" s="472"/>
      <c r="I228" s="368"/>
      <c r="J228" s="473">
        <f t="shared" si="92"/>
        <v>0</v>
      </c>
      <c r="K228" s="368">
        <f t="shared" si="92"/>
        <v>6300</v>
      </c>
      <c r="L228" s="368"/>
      <c r="M228" s="368"/>
      <c r="N228" s="472"/>
      <c r="O228" s="368"/>
      <c r="P228" s="472"/>
      <c r="Q228" s="368"/>
      <c r="R228" s="473">
        <f t="shared" si="92"/>
        <v>0</v>
      </c>
    </row>
    <row r="229" spans="1:18" ht="15.75" thickBot="1">
      <c r="A229" s="474"/>
      <c r="B229" s="475" t="s">
        <v>246</v>
      </c>
      <c r="C229" s="368">
        <f t="shared" si="92"/>
        <v>6300</v>
      </c>
      <c r="D229" s="368"/>
      <c r="E229" s="368"/>
      <c r="F229" s="472"/>
      <c r="G229" s="368"/>
      <c r="H229" s="472"/>
      <c r="I229" s="368"/>
      <c r="J229" s="476">
        <f t="shared" si="92"/>
        <v>0</v>
      </c>
      <c r="K229" s="368">
        <f t="shared" si="92"/>
        <v>6300</v>
      </c>
      <c r="L229" s="368"/>
      <c r="M229" s="368"/>
      <c r="N229" s="472"/>
      <c r="O229" s="368"/>
      <c r="P229" s="472"/>
      <c r="Q229" s="368"/>
      <c r="R229" s="476">
        <f t="shared" si="92"/>
        <v>0</v>
      </c>
    </row>
    <row r="230" spans="1:18" ht="27" thickBot="1">
      <c r="A230" s="477" t="s">
        <v>497</v>
      </c>
      <c r="B230" s="478" t="s">
        <v>498</v>
      </c>
      <c r="C230" s="479">
        <f>SUM(D230+E230+G230+I230+J230)</f>
        <v>6300</v>
      </c>
      <c r="D230" s="480"/>
      <c r="E230" s="480">
        <v>6300</v>
      </c>
      <c r="F230" s="481" t="s">
        <v>474</v>
      </c>
      <c r="G230" s="480"/>
      <c r="H230" s="481"/>
      <c r="I230" s="480"/>
      <c r="J230" s="482"/>
      <c r="K230" s="479">
        <f>SUM(L230+M230+O230+Q230+R230)</f>
        <v>6300</v>
      </c>
      <c r="L230" s="480"/>
      <c r="M230" s="480">
        <v>6300</v>
      </c>
      <c r="N230" s="481" t="s">
        <v>474</v>
      </c>
      <c r="O230" s="480"/>
      <c r="P230" s="481"/>
      <c r="Q230" s="480"/>
      <c r="R230" s="482"/>
    </row>
    <row r="233" spans="1:18">
      <c r="B233" s="397" t="s">
        <v>202</v>
      </c>
    </row>
    <row r="234" spans="1:18">
      <c r="B234" s="396" t="s">
        <v>356</v>
      </c>
    </row>
    <row r="235" spans="1:18">
      <c r="B235" s="286"/>
    </row>
    <row r="236" spans="1:18">
      <c r="B236" s="287"/>
    </row>
    <row r="237" spans="1:18" s="276" customFormat="1">
      <c r="C237" s="483"/>
      <c r="D237" s="483"/>
      <c r="E237" s="483"/>
      <c r="F237" s="484"/>
      <c r="G237" s="483"/>
      <c r="H237" s="485"/>
    </row>
  </sheetData>
  <mergeCells count="3">
    <mergeCell ref="A3:B3"/>
    <mergeCell ref="K3:R3"/>
    <mergeCell ref="C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1</vt:i4>
      </vt:variant>
    </vt:vector>
  </HeadingPairs>
  <TitlesOfParts>
    <vt:vector size="5" baseType="lpstr">
      <vt:lpstr>ПРИХОДИ ТРАНСФ. 2022</vt:lpstr>
      <vt:lpstr>РАЗХОДИ 2022</vt:lpstr>
      <vt:lpstr>СЕС 2022</vt:lpstr>
      <vt:lpstr>ИП 2022</vt:lpstr>
      <vt:lpstr>'РАЗХОДИ 2022'!Област_печат</vt:lpstr>
    </vt:vector>
  </TitlesOfParts>
  <Company>itvinasoft.com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Stefka Kucarova</dc:creator>
  <cp:lastModifiedBy>Стефка Куцарова</cp:lastModifiedBy>
  <cp:lastPrinted>2023-04-26T13:09:44Z</cp:lastPrinted>
  <dcterms:created xsi:type="dcterms:W3CDTF">2013-10-01T06:48:34Z</dcterms:created>
  <dcterms:modified xsi:type="dcterms:W3CDTF">2023-05-17T10:22:26Z</dcterms:modified>
</cp:coreProperties>
</file>